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ejoracinco.sharepoint.com/sites/Finanzas/Documentos compartidos/Finanzas-/Proyectos/2023/Compañía de Empaques/Información/Cliente/"/>
    </mc:Choice>
  </mc:AlternateContent>
  <xr:revisionPtr revIDLastSave="1" documentId="8_{AA36309A-F3D9-4D88-90D4-4DB1A5E14E6D}" xr6:coauthVersionLast="47" xr6:coauthVersionMax="47" xr10:uidLastSave="{EF7A1C26-D8E8-4C57-94A3-99645A2F9381}"/>
  <bookViews>
    <workbookView xWindow="28680" yWindow="-120" windowWidth="29040" windowHeight="15840" xr2:uid="{00000000-000D-0000-FFFF-FFFF00000000}"/>
  </bookViews>
  <sheets>
    <sheet name="Detalle Ajustes de adopc." sheetId="12" r:id="rId1"/>
    <sheet name="Balance de Prueba" sheetId="2" r:id="rId2"/>
    <sheet name="Impto Dif" sheetId="9" r:id="rId3"/>
    <sheet name="Ajustes" sheetId="4" r:id="rId4"/>
    <sheet name="Cuentas de Orden" sheetId="3" r:id="rId5"/>
    <sheet name="Avalúo bienes raíces" sheetId="10" r:id="rId6"/>
    <sheet name="Maquinaria" sheetId="5" r:id="rId7"/>
    <sheet name="Beneficios a Empleados" sheetId="6" r:id="rId8"/>
    <sheet name="Vehículos" sheetId="8" r:id="rId9"/>
    <sheet name="Informe de compatibilidad" sheetId="11" r:id="rId10"/>
  </sheets>
  <definedNames>
    <definedName name="_xlnm._FilterDatabase" localSheetId="3" hidden="1">Ajustes!$A$1:$F$263</definedName>
    <definedName name="_xlnm._FilterDatabase" localSheetId="1" hidden="1">'Balance de Prueba'!$A$3:$J$1514</definedName>
    <definedName name="_xlnm._FilterDatabase" localSheetId="0" hidden="1">'Detalle Ajustes de adopc.'!#REF!</definedName>
    <definedName name="_xlnm._FilterDatabase" localSheetId="2" hidden="1">'Impto Dif'!$A$1:$J$76</definedName>
    <definedName name="_xlnm._FilterDatabase" localSheetId="6" hidden="1">Maquinaria!$A$1:$Q$996</definedName>
    <definedName name="_xlnm.Extract" localSheetId="2">'Impto Dif'!$A:$A</definedName>
  </definedName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2" l="1"/>
  <c r="A5" i="12"/>
  <c r="A6" i="12"/>
  <c r="A7" i="12"/>
  <c r="A8" i="12"/>
  <c r="A9" i="12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A48" i="12"/>
  <c r="A49" i="12"/>
  <c r="A50" i="12"/>
  <c r="A51" i="12"/>
  <c r="A52" i="12"/>
  <c r="A53" i="12"/>
  <c r="A54" i="12"/>
  <c r="A55" i="12"/>
  <c r="A56" i="12"/>
  <c r="A57" i="12"/>
  <c r="A58" i="12"/>
  <c r="A59" i="12"/>
  <c r="A60" i="12"/>
  <c r="A61" i="12"/>
  <c r="A62" i="12"/>
  <c r="A63" i="12"/>
  <c r="A64" i="12"/>
  <c r="A65" i="12"/>
  <c r="A66" i="12"/>
  <c r="A67" i="12"/>
  <c r="A68" i="12"/>
  <c r="A69" i="12"/>
  <c r="A70" i="12"/>
  <c r="A71" i="12"/>
  <c r="A72" i="12"/>
  <c r="A73" i="12"/>
  <c r="A74" i="12"/>
  <c r="A75" i="12"/>
  <c r="A76" i="12"/>
  <c r="A77" i="12"/>
  <c r="A78" i="12"/>
  <c r="A79" i="12"/>
  <c r="A80" i="12"/>
  <c r="A81" i="12"/>
  <c r="A82" i="12"/>
  <c r="A83" i="12"/>
  <c r="A84" i="12"/>
  <c r="A85" i="12"/>
  <c r="A86" i="12"/>
  <c r="A87" i="12"/>
  <c r="A88" i="12"/>
  <c r="A89" i="12"/>
  <c r="A90" i="12"/>
  <c r="A91" i="12"/>
  <c r="A92" i="12"/>
  <c r="A93" i="12"/>
  <c r="A94" i="12"/>
  <c r="A95" i="12"/>
  <c r="A96" i="12"/>
  <c r="A97" i="12"/>
  <c r="A98" i="12"/>
  <c r="A99" i="12"/>
  <c r="A100" i="12"/>
  <c r="A101" i="12"/>
  <c r="A102" i="12"/>
  <c r="A103" i="12"/>
  <c r="A104" i="12"/>
  <c r="A105" i="12"/>
  <c r="A106" i="12"/>
  <c r="A107" i="12"/>
  <c r="A108" i="12"/>
  <c r="A109" i="12"/>
  <c r="A110" i="12"/>
  <c r="A111" i="12"/>
  <c r="A112" i="12"/>
  <c r="A113" i="12"/>
  <c r="A114" i="12"/>
  <c r="A115" i="12"/>
  <c r="A116" i="12"/>
  <c r="A117" i="12"/>
  <c r="A118" i="12"/>
  <c r="A119" i="12"/>
  <c r="A120" i="12"/>
  <c r="A121" i="12"/>
  <c r="A122" i="12"/>
  <c r="A123" i="12"/>
  <c r="A124" i="12"/>
  <c r="A125" i="12"/>
  <c r="A126" i="12"/>
  <c r="A127" i="12"/>
  <c r="A128" i="12"/>
  <c r="A129" i="12"/>
  <c r="A130" i="12"/>
  <c r="A131" i="12"/>
  <c r="A132" i="12"/>
  <c r="F133" i="12"/>
  <c r="F134" i="12"/>
  <c r="F135" i="12"/>
  <c r="F136" i="12"/>
  <c r="K5" i="12"/>
  <c r="B4" i="12"/>
  <c r="B5" i="12"/>
  <c r="B6" i="12"/>
  <c r="B7" i="12"/>
  <c r="B8" i="12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64" i="12"/>
  <c r="B65" i="12"/>
  <c r="B66" i="12"/>
  <c r="B67" i="12"/>
  <c r="B68" i="12"/>
  <c r="B69" i="12"/>
  <c r="B70" i="12"/>
  <c r="B71" i="12"/>
  <c r="B72" i="12"/>
  <c r="B73" i="12"/>
  <c r="B74" i="12"/>
  <c r="B75" i="12"/>
  <c r="B76" i="12"/>
  <c r="B77" i="12"/>
  <c r="B78" i="12"/>
  <c r="B79" i="12"/>
  <c r="B80" i="12"/>
  <c r="B81" i="12"/>
  <c r="B82" i="12"/>
  <c r="B83" i="12"/>
  <c r="B84" i="12"/>
  <c r="B85" i="12"/>
  <c r="B86" i="12"/>
  <c r="B87" i="12"/>
  <c r="B88" i="12"/>
  <c r="B89" i="12"/>
  <c r="B90" i="12"/>
  <c r="B91" i="12"/>
  <c r="B92" i="12"/>
  <c r="B93" i="12"/>
  <c r="B94" i="12"/>
  <c r="B95" i="12"/>
  <c r="B96" i="12"/>
  <c r="B97" i="12"/>
  <c r="B98" i="12"/>
  <c r="B99" i="12"/>
  <c r="B100" i="12"/>
  <c r="B101" i="12"/>
  <c r="B102" i="12"/>
  <c r="B103" i="12"/>
  <c r="B104" i="12"/>
  <c r="B105" i="12"/>
  <c r="B106" i="12"/>
  <c r="B107" i="12"/>
  <c r="B108" i="12"/>
  <c r="B109" i="12"/>
  <c r="B110" i="12"/>
  <c r="B111" i="12"/>
  <c r="B112" i="12"/>
  <c r="B113" i="12"/>
  <c r="B114" i="12"/>
  <c r="B115" i="12"/>
  <c r="B116" i="12"/>
  <c r="B117" i="12"/>
  <c r="B118" i="12"/>
  <c r="B119" i="12"/>
  <c r="B120" i="12"/>
  <c r="B121" i="12"/>
  <c r="B122" i="12"/>
  <c r="B123" i="12"/>
  <c r="B124" i="12"/>
  <c r="B125" i="12"/>
  <c r="B126" i="12"/>
  <c r="B127" i="12"/>
  <c r="B128" i="12"/>
  <c r="B129" i="12"/>
  <c r="B130" i="12"/>
  <c r="B131" i="12"/>
  <c r="B132" i="12"/>
  <c r="K7" i="12"/>
  <c r="K6" i="12"/>
  <c r="K8" i="12"/>
  <c r="K9" i="12"/>
  <c r="K10" i="12"/>
  <c r="K11" i="12"/>
  <c r="K12" i="1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B526" i="2"/>
  <c r="B527" i="2"/>
  <c r="B528" i="2"/>
  <c r="B529" i="2"/>
  <c r="B530" i="2"/>
  <c r="B531" i="2"/>
  <c r="B532" i="2"/>
  <c r="B533" i="2"/>
  <c r="B534" i="2"/>
  <c r="B535" i="2"/>
  <c r="B536" i="2"/>
  <c r="B537" i="2"/>
  <c r="B538" i="2"/>
  <c r="B539" i="2"/>
  <c r="B540" i="2"/>
  <c r="B541" i="2"/>
  <c r="B542" i="2"/>
  <c r="B543" i="2"/>
  <c r="B544" i="2"/>
  <c r="B545" i="2"/>
  <c r="B546" i="2"/>
  <c r="B547" i="2"/>
  <c r="B548" i="2"/>
  <c r="B549" i="2"/>
  <c r="B550" i="2"/>
  <c r="B551" i="2"/>
  <c r="B552" i="2"/>
  <c r="B553" i="2"/>
  <c r="B554" i="2"/>
  <c r="B555" i="2"/>
  <c r="B556" i="2"/>
  <c r="B557" i="2"/>
  <c r="B558" i="2"/>
  <c r="B559" i="2"/>
  <c r="B560" i="2"/>
  <c r="B561" i="2"/>
  <c r="B562" i="2"/>
  <c r="B563" i="2"/>
  <c r="B564" i="2"/>
  <c r="B565" i="2"/>
  <c r="B566" i="2"/>
  <c r="B567" i="2"/>
  <c r="B568" i="2"/>
  <c r="B569" i="2"/>
  <c r="B570" i="2"/>
  <c r="B571" i="2"/>
  <c r="B572" i="2"/>
  <c r="B573" i="2"/>
  <c r="B574" i="2"/>
  <c r="B575" i="2"/>
  <c r="B576" i="2"/>
  <c r="B577" i="2"/>
  <c r="B578" i="2"/>
  <c r="B579" i="2"/>
  <c r="B580" i="2"/>
  <c r="B581" i="2"/>
  <c r="B582" i="2"/>
  <c r="B583" i="2"/>
  <c r="B584" i="2"/>
  <c r="B585" i="2"/>
  <c r="B586" i="2"/>
  <c r="B587" i="2"/>
  <c r="B588" i="2"/>
  <c r="B589" i="2"/>
  <c r="B590" i="2"/>
  <c r="B591" i="2"/>
  <c r="B592" i="2"/>
  <c r="B593" i="2"/>
  <c r="B594" i="2"/>
  <c r="B595" i="2"/>
  <c r="B596" i="2"/>
  <c r="B597" i="2"/>
  <c r="B598" i="2"/>
  <c r="B599" i="2"/>
  <c r="B600" i="2"/>
  <c r="B601" i="2"/>
  <c r="B602" i="2"/>
  <c r="B603" i="2"/>
  <c r="B604" i="2"/>
  <c r="B605" i="2"/>
  <c r="B606" i="2"/>
  <c r="B607" i="2"/>
  <c r="B608" i="2"/>
  <c r="B609" i="2"/>
  <c r="B610" i="2"/>
  <c r="B611" i="2"/>
  <c r="B612" i="2"/>
  <c r="B613" i="2"/>
  <c r="B614" i="2"/>
  <c r="B615" i="2"/>
  <c r="B616" i="2"/>
  <c r="B617" i="2"/>
  <c r="B618" i="2"/>
  <c r="B619" i="2"/>
  <c r="B620" i="2"/>
  <c r="B621" i="2"/>
  <c r="B622" i="2"/>
  <c r="B623" i="2"/>
  <c r="B624" i="2"/>
  <c r="B625" i="2"/>
  <c r="B626" i="2"/>
  <c r="B627" i="2"/>
  <c r="B628" i="2"/>
  <c r="B629" i="2"/>
  <c r="B630" i="2"/>
  <c r="B631" i="2"/>
  <c r="B632" i="2"/>
  <c r="B633" i="2"/>
  <c r="B634" i="2"/>
  <c r="B635" i="2"/>
  <c r="B636" i="2"/>
  <c r="B637" i="2"/>
  <c r="B638" i="2"/>
  <c r="B639" i="2"/>
  <c r="B640" i="2"/>
  <c r="B641" i="2"/>
  <c r="B642" i="2"/>
  <c r="B643" i="2"/>
  <c r="B644" i="2"/>
  <c r="B645" i="2"/>
  <c r="B646" i="2"/>
  <c r="B647" i="2"/>
  <c r="B648" i="2"/>
  <c r="B649" i="2"/>
  <c r="B650" i="2"/>
  <c r="B651" i="2"/>
  <c r="B652" i="2"/>
  <c r="B653" i="2"/>
  <c r="B654" i="2"/>
  <c r="B655" i="2"/>
  <c r="B656" i="2"/>
  <c r="B657" i="2"/>
  <c r="B658" i="2"/>
  <c r="B659" i="2"/>
  <c r="B660" i="2"/>
  <c r="B661" i="2"/>
  <c r="B662" i="2"/>
  <c r="B663" i="2"/>
  <c r="B664" i="2"/>
  <c r="B665" i="2"/>
  <c r="B666" i="2"/>
  <c r="B667" i="2"/>
  <c r="B668" i="2"/>
  <c r="B669" i="2"/>
  <c r="B670" i="2"/>
  <c r="B671" i="2"/>
  <c r="B672" i="2"/>
  <c r="B673" i="2"/>
  <c r="B674" i="2"/>
  <c r="B675" i="2"/>
  <c r="B676" i="2"/>
  <c r="B677" i="2"/>
  <c r="B678" i="2"/>
  <c r="B679" i="2"/>
  <c r="B680" i="2"/>
  <c r="B681" i="2"/>
  <c r="B682" i="2"/>
  <c r="B683" i="2"/>
  <c r="B684" i="2"/>
  <c r="B685" i="2"/>
  <c r="B686" i="2"/>
  <c r="B687" i="2"/>
  <c r="B688" i="2"/>
  <c r="B689" i="2"/>
  <c r="B690" i="2"/>
  <c r="B691" i="2"/>
  <c r="B692" i="2"/>
  <c r="B693" i="2"/>
  <c r="B694" i="2"/>
  <c r="B695" i="2"/>
  <c r="B696" i="2"/>
  <c r="B697" i="2"/>
  <c r="B698" i="2"/>
  <c r="B699" i="2"/>
  <c r="B700" i="2"/>
  <c r="B701" i="2"/>
  <c r="B702" i="2"/>
  <c r="B703" i="2"/>
  <c r="B704" i="2"/>
  <c r="B705" i="2"/>
  <c r="B706" i="2"/>
  <c r="B707" i="2"/>
  <c r="B708" i="2"/>
  <c r="B709" i="2"/>
  <c r="B710" i="2"/>
  <c r="B711" i="2"/>
  <c r="B712" i="2"/>
  <c r="B713" i="2"/>
  <c r="B714" i="2"/>
  <c r="B715" i="2"/>
  <c r="B716" i="2"/>
  <c r="B717" i="2"/>
  <c r="B718" i="2"/>
  <c r="B719" i="2"/>
  <c r="B720" i="2"/>
  <c r="B721" i="2"/>
  <c r="B722" i="2"/>
  <c r="B723" i="2"/>
  <c r="B724" i="2"/>
  <c r="B725" i="2"/>
  <c r="B726" i="2"/>
  <c r="B727" i="2"/>
  <c r="B728" i="2"/>
  <c r="B729" i="2"/>
  <c r="B730" i="2"/>
  <c r="B731" i="2"/>
  <c r="B732" i="2"/>
  <c r="B733" i="2"/>
  <c r="B734" i="2"/>
  <c r="B735" i="2"/>
  <c r="B736" i="2"/>
  <c r="B737" i="2"/>
  <c r="B738" i="2"/>
  <c r="B739" i="2"/>
  <c r="B740" i="2"/>
  <c r="B741" i="2"/>
  <c r="B742" i="2"/>
  <c r="B743" i="2"/>
  <c r="B744" i="2"/>
  <c r="B745" i="2"/>
  <c r="B746" i="2"/>
  <c r="B747" i="2"/>
  <c r="B748" i="2"/>
  <c r="B749" i="2"/>
  <c r="B750" i="2"/>
  <c r="B751" i="2"/>
  <c r="B752" i="2"/>
  <c r="B753" i="2"/>
  <c r="B754" i="2"/>
  <c r="B755" i="2"/>
  <c r="B756" i="2"/>
  <c r="B757" i="2"/>
  <c r="B758" i="2"/>
  <c r="B759" i="2"/>
  <c r="B760" i="2"/>
  <c r="B761" i="2"/>
  <c r="B762" i="2"/>
  <c r="B763" i="2"/>
  <c r="B764" i="2"/>
  <c r="B765" i="2"/>
  <c r="B766" i="2"/>
  <c r="B767" i="2"/>
  <c r="B768" i="2"/>
  <c r="B769" i="2"/>
  <c r="B770" i="2"/>
  <c r="B771" i="2"/>
  <c r="B772" i="2"/>
  <c r="B773" i="2"/>
  <c r="B774" i="2"/>
  <c r="B775" i="2"/>
  <c r="B776" i="2"/>
  <c r="B777" i="2"/>
  <c r="B778" i="2"/>
  <c r="B779" i="2"/>
  <c r="B780" i="2"/>
  <c r="B781" i="2"/>
  <c r="B782" i="2"/>
  <c r="B783" i="2"/>
  <c r="B784" i="2"/>
  <c r="B785" i="2"/>
  <c r="B786" i="2"/>
  <c r="B787" i="2"/>
  <c r="B788" i="2"/>
  <c r="B789" i="2"/>
  <c r="B790" i="2"/>
  <c r="B791" i="2"/>
  <c r="B792" i="2"/>
  <c r="B793" i="2"/>
  <c r="B794" i="2"/>
  <c r="B795" i="2"/>
  <c r="B796" i="2"/>
  <c r="B797" i="2"/>
  <c r="B798" i="2"/>
  <c r="B799" i="2"/>
  <c r="B800" i="2"/>
  <c r="B801" i="2"/>
  <c r="B802" i="2"/>
  <c r="B803" i="2"/>
  <c r="B804" i="2"/>
  <c r="B805" i="2"/>
  <c r="B806" i="2"/>
  <c r="B807" i="2"/>
  <c r="B808" i="2"/>
  <c r="B809" i="2"/>
  <c r="B810" i="2"/>
  <c r="B811" i="2"/>
  <c r="B812" i="2"/>
  <c r="B813" i="2"/>
  <c r="B814" i="2"/>
  <c r="B815" i="2"/>
  <c r="B816" i="2"/>
  <c r="B817" i="2"/>
  <c r="B818" i="2"/>
  <c r="B819" i="2"/>
  <c r="B820" i="2"/>
  <c r="B821" i="2"/>
  <c r="B822" i="2"/>
  <c r="B823" i="2"/>
  <c r="B824" i="2"/>
  <c r="B825" i="2"/>
  <c r="B826" i="2"/>
  <c r="B827" i="2"/>
  <c r="B828" i="2"/>
  <c r="B829" i="2"/>
  <c r="B830" i="2"/>
  <c r="B831" i="2"/>
  <c r="B832" i="2"/>
  <c r="B833" i="2"/>
  <c r="B834" i="2"/>
  <c r="B835" i="2"/>
  <c r="B836" i="2"/>
  <c r="B837" i="2"/>
  <c r="B838" i="2"/>
  <c r="B839" i="2"/>
  <c r="B840" i="2"/>
  <c r="B841" i="2"/>
  <c r="B842" i="2"/>
  <c r="B843" i="2"/>
  <c r="B844" i="2"/>
  <c r="B845" i="2"/>
  <c r="B846" i="2"/>
  <c r="B847" i="2"/>
  <c r="B848" i="2"/>
  <c r="B849" i="2"/>
  <c r="B850" i="2"/>
  <c r="B851" i="2"/>
  <c r="B852" i="2"/>
  <c r="B853" i="2"/>
  <c r="B854" i="2"/>
  <c r="B855" i="2"/>
  <c r="B856" i="2"/>
  <c r="B857" i="2"/>
  <c r="B858" i="2"/>
  <c r="B859" i="2"/>
  <c r="B860" i="2"/>
  <c r="B861" i="2"/>
  <c r="B862" i="2"/>
  <c r="B863" i="2"/>
  <c r="B864" i="2"/>
  <c r="B865" i="2"/>
  <c r="B866" i="2"/>
  <c r="B867" i="2"/>
  <c r="B868" i="2"/>
  <c r="B869" i="2"/>
  <c r="B870" i="2"/>
  <c r="B871" i="2"/>
  <c r="B872" i="2"/>
  <c r="B873" i="2"/>
  <c r="B874" i="2"/>
  <c r="B875" i="2"/>
  <c r="B876" i="2"/>
  <c r="B877" i="2"/>
  <c r="B878" i="2"/>
  <c r="B879" i="2"/>
  <c r="B880" i="2"/>
  <c r="B881" i="2"/>
  <c r="B882" i="2"/>
  <c r="B883" i="2"/>
  <c r="B884" i="2"/>
  <c r="B885" i="2"/>
  <c r="B886" i="2"/>
  <c r="B887" i="2"/>
  <c r="B888" i="2"/>
  <c r="B889" i="2"/>
  <c r="B890" i="2"/>
  <c r="B891" i="2"/>
  <c r="B892" i="2"/>
  <c r="B893" i="2"/>
  <c r="B894" i="2"/>
  <c r="B895" i="2"/>
  <c r="B896" i="2"/>
  <c r="B897" i="2"/>
  <c r="B898" i="2"/>
  <c r="B899" i="2"/>
  <c r="B900" i="2"/>
  <c r="B901" i="2"/>
  <c r="B902" i="2"/>
  <c r="B903" i="2"/>
  <c r="B904" i="2"/>
  <c r="B905" i="2"/>
  <c r="B906" i="2"/>
  <c r="B907" i="2"/>
  <c r="B908" i="2"/>
  <c r="B909" i="2"/>
  <c r="B910" i="2"/>
  <c r="B911" i="2"/>
  <c r="B912" i="2"/>
  <c r="B913" i="2"/>
  <c r="B914" i="2"/>
  <c r="B915" i="2"/>
  <c r="B916" i="2"/>
  <c r="B917" i="2"/>
  <c r="B918" i="2"/>
  <c r="B919" i="2"/>
  <c r="B920" i="2"/>
  <c r="B921" i="2"/>
  <c r="B922" i="2"/>
  <c r="B923" i="2"/>
  <c r="B924" i="2"/>
  <c r="B925" i="2"/>
  <c r="B926" i="2"/>
  <c r="B927" i="2"/>
  <c r="B928" i="2"/>
  <c r="B929" i="2"/>
  <c r="B930" i="2"/>
  <c r="B931" i="2"/>
  <c r="B932" i="2"/>
  <c r="B933" i="2"/>
  <c r="B934" i="2"/>
  <c r="B935" i="2"/>
  <c r="B936" i="2"/>
  <c r="B937" i="2"/>
  <c r="B938" i="2"/>
  <c r="B939" i="2"/>
  <c r="B940" i="2"/>
  <c r="B941" i="2"/>
  <c r="B942" i="2"/>
  <c r="B943" i="2"/>
  <c r="B944" i="2"/>
  <c r="B945" i="2"/>
  <c r="B946" i="2"/>
  <c r="B947" i="2"/>
  <c r="B948" i="2"/>
  <c r="B949" i="2"/>
  <c r="B950" i="2"/>
  <c r="B951" i="2"/>
  <c r="B952" i="2"/>
  <c r="B953" i="2"/>
  <c r="B954" i="2"/>
  <c r="B955" i="2"/>
  <c r="B956" i="2"/>
  <c r="B957" i="2"/>
  <c r="B958" i="2"/>
  <c r="B959" i="2"/>
  <c r="B960" i="2"/>
  <c r="B961" i="2"/>
  <c r="B962" i="2"/>
  <c r="B963" i="2"/>
  <c r="B964" i="2"/>
  <c r="B965" i="2"/>
  <c r="B966" i="2"/>
  <c r="B967" i="2"/>
  <c r="B968" i="2"/>
  <c r="B969" i="2"/>
  <c r="B970" i="2"/>
  <c r="B971" i="2"/>
  <c r="B972" i="2"/>
  <c r="B973" i="2"/>
  <c r="B974" i="2"/>
  <c r="B975" i="2"/>
  <c r="B976" i="2"/>
  <c r="B977" i="2"/>
  <c r="B978" i="2"/>
  <c r="B979" i="2"/>
  <c r="B980" i="2"/>
  <c r="B981" i="2"/>
  <c r="B982" i="2"/>
  <c r="B983" i="2"/>
  <c r="B984" i="2"/>
  <c r="B985" i="2"/>
  <c r="B986" i="2"/>
  <c r="B987" i="2"/>
  <c r="B988" i="2"/>
  <c r="B989" i="2"/>
  <c r="B990" i="2"/>
  <c r="B991" i="2"/>
  <c r="B992" i="2"/>
  <c r="B993" i="2"/>
  <c r="B994" i="2"/>
  <c r="B995" i="2"/>
  <c r="B996" i="2"/>
  <c r="B997" i="2"/>
  <c r="B998" i="2"/>
  <c r="B999" i="2"/>
  <c r="B1000" i="2"/>
  <c r="B1001" i="2"/>
  <c r="B1002" i="2"/>
  <c r="B1003" i="2"/>
  <c r="B1004" i="2"/>
  <c r="B1005" i="2"/>
  <c r="B1006" i="2"/>
  <c r="B1007" i="2"/>
  <c r="B1008" i="2"/>
  <c r="B1009" i="2"/>
  <c r="B1010" i="2"/>
  <c r="B1011" i="2"/>
  <c r="B1012" i="2"/>
  <c r="B1013" i="2"/>
  <c r="B1014" i="2"/>
  <c r="B1015" i="2"/>
  <c r="B1016" i="2"/>
  <c r="B1017" i="2"/>
  <c r="B1018" i="2"/>
  <c r="B1019" i="2"/>
  <c r="B1020" i="2"/>
  <c r="B1021" i="2"/>
  <c r="B1022" i="2"/>
  <c r="B1023" i="2"/>
  <c r="B1024" i="2"/>
  <c r="B1025" i="2"/>
  <c r="B1026" i="2"/>
  <c r="B1027" i="2"/>
  <c r="B1028" i="2"/>
  <c r="B1029" i="2"/>
  <c r="B1030" i="2"/>
  <c r="B1031" i="2"/>
  <c r="B1032" i="2"/>
  <c r="B1033" i="2"/>
  <c r="B1034" i="2"/>
  <c r="B1035" i="2"/>
  <c r="B1036" i="2"/>
  <c r="B1037" i="2"/>
  <c r="B1038" i="2"/>
  <c r="B1039" i="2"/>
  <c r="B1040" i="2"/>
  <c r="B1041" i="2"/>
  <c r="B1042" i="2"/>
  <c r="B1043" i="2"/>
  <c r="B1044" i="2"/>
  <c r="B1045" i="2"/>
  <c r="B1046" i="2"/>
  <c r="B1047" i="2"/>
  <c r="B1048" i="2"/>
  <c r="B1049" i="2"/>
  <c r="B1050" i="2"/>
  <c r="B1051" i="2"/>
  <c r="B1052" i="2"/>
  <c r="B1053" i="2"/>
  <c r="B1054" i="2"/>
  <c r="B1055" i="2"/>
  <c r="B1056" i="2"/>
  <c r="B1057" i="2"/>
  <c r="B1058" i="2"/>
  <c r="B1059" i="2"/>
  <c r="B1060" i="2"/>
  <c r="B1061" i="2"/>
  <c r="B1062" i="2"/>
  <c r="B1063" i="2"/>
  <c r="B1064" i="2"/>
  <c r="B1065" i="2"/>
  <c r="B1066" i="2"/>
  <c r="B1067" i="2"/>
  <c r="B1068" i="2"/>
  <c r="B1069" i="2"/>
  <c r="B1070" i="2"/>
  <c r="B1071" i="2"/>
  <c r="B1072" i="2"/>
  <c r="B1073" i="2"/>
  <c r="B1074" i="2"/>
  <c r="B1075" i="2"/>
  <c r="B1076" i="2"/>
  <c r="B1077" i="2"/>
  <c r="B1078" i="2"/>
  <c r="B1079" i="2"/>
  <c r="B1080" i="2"/>
  <c r="B1081" i="2"/>
  <c r="B1082" i="2"/>
  <c r="B1083" i="2"/>
  <c r="B1084" i="2"/>
  <c r="B1085" i="2"/>
  <c r="B1086" i="2"/>
  <c r="B1087" i="2"/>
  <c r="B1088" i="2"/>
  <c r="B1089" i="2"/>
  <c r="B1090" i="2"/>
  <c r="B1091" i="2"/>
  <c r="B1092" i="2"/>
  <c r="B1093" i="2"/>
  <c r="B1094" i="2"/>
  <c r="B1095" i="2"/>
  <c r="B1096" i="2"/>
  <c r="B1097" i="2"/>
  <c r="B1098" i="2"/>
  <c r="B1099" i="2"/>
  <c r="B1100" i="2"/>
  <c r="B1101" i="2"/>
  <c r="B1102" i="2"/>
  <c r="B1103" i="2"/>
  <c r="B1104" i="2"/>
  <c r="B1105" i="2"/>
  <c r="B1106" i="2"/>
  <c r="B1107" i="2"/>
  <c r="B1108" i="2"/>
  <c r="B1109" i="2"/>
  <c r="B1110" i="2"/>
  <c r="B1111" i="2"/>
  <c r="B1112" i="2"/>
  <c r="B1113" i="2"/>
  <c r="B1114" i="2"/>
  <c r="B1115" i="2"/>
  <c r="B1116" i="2"/>
  <c r="B1117" i="2"/>
  <c r="B1118" i="2"/>
  <c r="B1119" i="2"/>
  <c r="B1120" i="2"/>
  <c r="B1121" i="2"/>
  <c r="B1122" i="2"/>
  <c r="B1123" i="2"/>
  <c r="B1124" i="2"/>
  <c r="B1125" i="2"/>
  <c r="B1126" i="2"/>
  <c r="B1127" i="2"/>
  <c r="B1128" i="2"/>
  <c r="B1129" i="2"/>
  <c r="B1130" i="2"/>
  <c r="B1131" i="2"/>
  <c r="B1132" i="2"/>
  <c r="B1133" i="2"/>
  <c r="B1134" i="2"/>
  <c r="B1135" i="2"/>
  <c r="B1136" i="2"/>
  <c r="B1137" i="2"/>
  <c r="B1138" i="2"/>
  <c r="B1139" i="2"/>
  <c r="B1140" i="2"/>
  <c r="B1141" i="2"/>
  <c r="B1142" i="2"/>
  <c r="B1143" i="2"/>
  <c r="B1144" i="2"/>
  <c r="B1145" i="2"/>
  <c r="B1146" i="2"/>
  <c r="B1147" i="2"/>
  <c r="B1148" i="2"/>
  <c r="B1149" i="2"/>
  <c r="B1150" i="2"/>
  <c r="B1151" i="2"/>
  <c r="B1152" i="2"/>
  <c r="B1153" i="2"/>
  <c r="B1154" i="2"/>
  <c r="B1155" i="2"/>
  <c r="B1156" i="2"/>
  <c r="B1157" i="2"/>
  <c r="B1158" i="2"/>
  <c r="B1159" i="2"/>
  <c r="B1160" i="2"/>
  <c r="B1161" i="2"/>
  <c r="B1162" i="2"/>
  <c r="B1163" i="2"/>
  <c r="B1164" i="2"/>
  <c r="B1165" i="2"/>
  <c r="B1166" i="2"/>
  <c r="B1167" i="2"/>
  <c r="B1168" i="2"/>
  <c r="B1169" i="2"/>
  <c r="B1170" i="2"/>
  <c r="B1171" i="2"/>
  <c r="B1172" i="2"/>
  <c r="B1173" i="2"/>
  <c r="B1174" i="2"/>
  <c r="B1175" i="2"/>
  <c r="B1176" i="2"/>
  <c r="B1177" i="2"/>
  <c r="B1178" i="2"/>
  <c r="B1179" i="2"/>
  <c r="B1180" i="2"/>
  <c r="B1181" i="2"/>
  <c r="B1182" i="2"/>
  <c r="B1183" i="2"/>
  <c r="B1184" i="2"/>
  <c r="B1185" i="2"/>
  <c r="B1186" i="2"/>
  <c r="B1187" i="2"/>
  <c r="B1188" i="2"/>
  <c r="B1189" i="2"/>
  <c r="B1190" i="2"/>
  <c r="B1191" i="2"/>
  <c r="B1192" i="2"/>
  <c r="B1193" i="2"/>
  <c r="B1194" i="2"/>
  <c r="B1195" i="2"/>
  <c r="B1196" i="2"/>
  <c r="B1197" i="2"/>
  <c r="B1198" i="2"/>
  <c r="B1199" i="2"/>
  <c r="B1200" i="2"/>
  <c r="B1201" i="2"/>
  <c r="B1202" i="2"/>
  <c r="B1203" i="2"/>
  <c r="B1204" i="2"/>
  <c r="B1205" i="2"/>
  <c r="B1206" i="2"/>
  <c r="B1207" i="2"/>
  <c r="B1208" i="2"/>
  <c r="B1209" i="2"/>
  <c r="B1210" i="2"/>
  <c r="B1211" i="2"/>
  <c r="B1212" i="2"/>
  <c r="B1213" i="2"/>
  <c r="B1214" i="2"/>
  <c r="B1215" i="2"/>
  <c r="B1216" i="2"/>
  <c r="B1217" i="2"/>
  <c r="B1218" i="2"/>
  <c r="B1219" i="2"/>
  <c r="B1220" i="2"/>
  <c r="B1221" i="2"/>
  <c r="B1222" i="2"/>
  <c r="B1223" i="2"/>
  <c r="B1224" i="2"/>
  <c r="B1225" i="2"/>
  <c r="B1226" i="2"/>
  <c r="B1227" i="2"/>
  <c r="B1228" i="2"/>
  <c r="B1229" i="2"/>
  <c r="B1230" i="2"/>
  <c r="B1231" i="2"/>
  <c r="B1232" i="2"/>
  <c r="B1233" i="2"/>
  <c r="B1234" i="2"/>
  <c r="B1235" i="2"/>
  <c r="B1236" i="2"/>
  <c r="B1237" i="2"/>
  <c r="B1238" i="2"/>
  <c r="B1239" i="2"/>
  <c r="B1240" i="2"/>
  <c r="B1241" i="2"/>
  <c r="B1242" i="2"/>
  <c r="B1243" i="2"/>
  <c r="B1244" i="2"/>
  <c r="B1245" i="2"/>
  <c r="B1246" i="2"/>
  <c r="B1247" i="2"/>
  <c r="B1248" i="2"/>
  <c r="B1249" i="2"/>
  <c r="B1250" i="2"/>
  <c r="B1251" i="2"/>
  <c r="B1252" i="2"/>
  <c r="B1253" i="2"/>
  <c r="B1254" i="2"/>
  <c r="B1255" i="2"/>
  <c r="B1256" i="2"/>
  <c r="B1257" i="2"/>
  <c r="B1258" i="2"/>
  <c r="B1259" i="2"/>
  <c r="B1260" i="2"/>
  <c r="B1261" i="2"/>
  <c r="B1262" i="2"/>
  <c r="B1263" i="2"/>
  <c r="B1264" i="2"/>
  <c r="B1265" i="2"/>
  <c r="B1266" i="2"/>
  <c r="B1267" i="2"/>
  <c r="B1268" i="2"/>
  <c r="B1269" i="2"/>
  <c r="B1270" i="2"/>
  <c r="B1271" i="2"/>
  <c r="B1272" i="2"/>
  <c r="B1273" i="2"/>
  <c r="B1274" i="2"/>
  <c r="B1275" i="2"/>
  <c r="B1276" i="2"/>
  <c r="B1277" i="2"/>
  <c r="B1278" i="2"/>
  <c r="B1279" i="2"/>
  <c r="B1280" i="2"/>
  <c r="B1281" i="2"/>
  <c r="B1282" i="2"/>
  <c r="B1283" i="2"/>
  <c r="B1284" i="2"/>
  <c r="B1285" i="2"/>
  <c r="B1286" i="2"/>
  <c r="B1287" i="2"/>
  <c r="B1288" i="2"/>
  <c r="B1289" i="2"/>
  <c r="B1290" i="2"/>
  <c r="B1291" i="2"/>
  <c r="B1292" i="2"/>
  <c r="B1293" i="2"/>
  <c r="B1294" i="2"/>
  <c r="B1295" i="2"/>
  <c r="B1296" i="2"/>
  <c r="B1297" i="2"/>
  <c r="B1298" i="2"/>
  <c r="B1299" i="2"/>
  <c r="B1300" i="2"/>
  <c r="B1301" i="2"/>
  <c r="B1302" i="2"/>
  <c r="B1303" i="2"/>
  <c r="B1304" i="2"/>
  <c r="B1305" i="2"/>
  <c r="B1306" i="2"/>
  <c r="B1307" i="2"/>
  <c r="B1308" i="2"/>
  <c r="B1309" i="2"/>
  <c r="B1310" i="2"/>
  <c r="B1311" i="2"/>
  <c r="B1312" i="2"/>
  <c r="B1313" i="2"/>
  <c r="B1314" i="2"/>
  <c r="B1315" i="2"/>
  <c r="B1316" i="2"/>
  <c r="B1317" i="2"/>
  <c r="B1318" i="2"/>
  <c r="B1319" i="2"/>
  <c r="B1320" i="2"/>
  <c r="B1321" i="2"/>
  <c r="B1322" i="2"/>
  <c r="B1323" i="2"/>
  <c r="B1324" i="2"/>
  <c r="B1325" i="2"/>
  <c r="B1326" i="2"/>
  <c r="B1327" i="2"/>
  <c r="B1328" i="2"/>
  <c r="B1329" i="2"/>
  <c r="B1330" i="2"/>
  <c r="B1331" i="2"/>
  <c r="B1332" i="2"/>
  <c r="B1333" i="2"/>
  <c r="B1334" i="2"/>
  <c r="B1335" i="2"/>
  <c r="B1336" i="2"/>
  <c r="B1337" i="2"/>
  <c r="B1338" i="2"/>
  <c r="B1339" i="2"/>
  <c r="B1340" i="2"/>
  <c r="B1341" i="2"/>
  <c r="B1342" i="2"/>
  <c r="B1343" i="2"/>
  <c r="B1344" i="2"/>
  <c r="B1345" i="2"/>
  <c r="B1346" i="2"/>
  <c r="B1347" i="2"/>
  <c r="B1348" i="2"/>
  <c r="B1349" i="2"/>
  <c r="B1350" i="2"/>
  <c r="B1351" i="2"/>
  <c r="B1352" i="2"/>
  <c r="B1353" i="2"/>
  <c r="B1354" i="2"/>
  <c r="B1355" i="2"/>
  <c r="B1356" i="2"/>
  <c r="B1357" i="2"/>
  <c r="B1358" i="2"/>
  <c r="B1359" i="2"/>
  <c r="B1360" i="2"/>
  <c r="B1361" i="2"/>
  <c r="B1362" i="2"/>
  <c r="B1363" i="2"/>
  <c r="B1364" i="2"/>
  <c r="B1365" i="2"/>
  <c r="B1366" i="2"/>
  <c r="B1367" i="2"/>
  <c r="B1368" i="2"/>
  <c r="B1369" i="2"/>
  <c r="B1370" i="2"/>
  <c r="B1371" i="2"/>
  <c r="B1372" i="2"/>
  <c r="B1373" i="2"/>
  <c r="B1374" i="2"/>
  <c r="B1375" i="2"/>
  <c r="B1376" i="2"/>
  <c r="B1377" i="2"/>
  <c r="B1378" i="2"/>
  <c r="B1379" i="2"/>
  <c r="B1380" i="2"/>
  <c r="B1381" i="2"/>
  <c r="B1382" i="2"/>
  <c r="B1383" i="2"/>
  <c r="B1384" i="2"/>
  <c r="B1385" i="2"/>
  <c r="B1386" i="2"/>
  <c r="B1387" i="2"/>
  <c r="B1388" i="2"/>
  <c r="B1389" i="2"/>
  <c r="B1390" i="2"/>
  <c r="B1391" i="2"/>
  <c r="B1392" i="2"/>
  <c r="B1393" i="2"/>
  <c r="B1394" i="2"/>
  <c r="B1395" i="2"/>
  <c r="B1396" i="2"/>
  <c r="B1397" i="2"/>
  <c r="B1398" i="2"/>
  <c r="B1399" i="2"/>
  <c r="B1400" i="2"/>
  <c r="B1401" i="2"/>
  <c r="B1402" i="2"/>
  <c r="B1403" i="2"/>
  <c r="B1404" i="2"/>
  <c r="B1405" i="2"/>
  <c r="B1406" i="2"/>
  <c r="B1407" i="2"/>
  <c r="B1408" i="2"/>
  <c r="B1409" i="2"/>
  <c r="B1410" i="2"/>
  <c r="B1411" i="2"/>
  <c r="B1412" i="2"/>
  <c r="B1413" i="2"/>
  <c r="B1414" i="2"/>
  <c r="B1415" i="2"/>
  <c r="B1416" i="2"/>
  <c r="B1417" i="2"/>
  <c r="B1418" i="2"/>
  <c r="B1419" i="2"/>
  <c r="B1420" i="2"/>
  <c r="B1421" i="2"/>
  <c r="B1422" i="2"/>
  <c r="B1423" i="2"/>
  <c r="B1424" i="2"/>
  <c r="B1425" i="2"/>
  <c r="B1426" i="2"/>
  <c r="B1427" i="2"/>
  <c r="B1428" i="2"/>
  <c r="B1429" i="2"/>
  <c r="B1430" i="2"/>
  <c r="B1431" i="2"/>
  <c r="B1432" i="2"/>
  <c r="B1433" i="2"/>
  <c r="B1434" i="2"/>
  <c r="B1435" i="2"/>
  <c r="B1436" i="2"/>
  <c r="B1437" i="2"/>
  <c r="B1438" i="2"/>
  <c r="B1439" i="2"/>
  <c r="B1440" i="2"/>
  <c r="B1441" i="2"/>
  <c r="B1442" i="2"/>
  <c r="B1443" i="2"/>
  <c r="B1444" i="2"/>
  <c r="B1445" i="2"/>
  <c r="B1446" i="2"/>
  <c r="B1447" i="2"/>
  <c r="B1448" i="2"/>
  <c r="B1449" i="2"/>
  <c r="B1450" i="2"/>
  <c r="B1451" i="2"/>
  <c r="B1452" i="2"/>
  <c r="B1453" i="2"/>
  <c r="B1454" i="2"/>
  <c r="B1455" i="2"/>
  <c r="B1456" i="2"/>
  <c r="B1457" i="2"/>
  <c r="B1458" i="2"/>
  <c r="B1459" i="2"/>
  <c r="B1460" i="2"/>
  <c r="B1461" i="2"/>
  <c r="B1462" i="2"/>
  <c r="B1463" i="2"/>
  <c r="B1464" i="2"/>
  <c r="B1465" i="2"/>
  <c r="B1466" i="2"/>
  <c r="B1467" i="2"/>
  <c r="B1468" i="2"/>
  <c r="B1469" i="2"/>
  <c r="B1470" i="2"/>
  <c r="B1471" i="2"/>
  <c r="B1472" i="2"/>
  <c r="B1473" i="2"/>
  <c r="B1474" i="2"/>
  <c r="B1475" i="2"/>
  <c r="B1476" i="2"/>
  <c r="B1477" i="2"/>
  <c r="B1478" i="2"/>
  <c r="B1479" i="2"/>
  <c r="B1480" i="2"/>
  <c r="B1481" i="2"/>
  <c r="B1482" i="2"/>
  <c r="B1483" i="2"/>
  <c r="B1484" i="2"/>
  <c r="B1485" i="2"/>
  <c r="B1486" i="2"/>
  <c r="B1487" i="2"/>
  <c r="B1488" i="2"/>
  <c r="B1489" i="2"/>
  <c r="B1490" i="2"/>
  <c r="B1491" i="2"/>
  <c r="B1492" i="2"/>
  <c r="B1493" i="2"/>
  <c r="B1494" i="2"/>
  <c r="B1495" i="2"/>
  <c r="B1496" i="2"/>
  <c r="B1497" i="2"/>
  <c r="B1498" i="2"/>
  <c r="B1499" i="2"/>
  <c r="B1500" i="2"/>
  <c r="B1501" i="2"/>
  <c r="B1502" i="2"/>
  <c r="B1503" i="2"/>
  <c r="B1504" i="2"/>
  <c r="B1505" i="2"/>
  <c r="B1506" i="2"/>
  <c r="B1507" i="2"/>
  <c r="B1508" i="2"/>
  <c r="B1509" i="2"/>
  <c r="B1510" i="2"/>
  <c r="B1511" i="2"/>
  <c r="B1512" i="2"/>
  <c r="E4" i="2"/>
  <c r="C2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2" i="4"/>
  <c r="C33" i="4"/>
  <c r="C34" i="4"/>
  <c r="C35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E16" i="4"/>
  <c r="E23" i="4"/>
  <c r="D4" i="6"/>
  <c r="F51" i="4"/>
  <c r="E53" i="4"/>
  <c r="N996" i="5"/>
  <c r="N885" i="5"/>
  <c r="N879" i="5"/>
  <c r="N874" i="5"/>
  <c r="N855" i="5"/>
  <c r="N800" i="5"/>
  <c r="N763" i="5"/>
  <c r="N710" i="5"/>
  <c r="N699" i="5"/>
  <c r="N692" i="5"/>
  <c r="N338" i="5"/>
  <c r="N998" i="5"/>
  <c r="E176" i="4"/>
  <c r="C4" i="10"/>
  <c r="E178" i="4"/>
  <c r="C12" i="10"/>
  <c r="E179" i="4"/>
  <c r="E228" i="4"/>
  <c r="E230" i="4"/>
  <c r="E232" i="4"/>
  <c r="E240" i="4"/>
  <c r="E242" i="4"/>
  <c r="E262" i="4"/>
  <c r="H4" i="2"/>
  <c r="I4" i="2"/>
  <c r="J4" i="2"/>
  <c r="E5" i="2"/>
  <c r="H5" i="2"/>
  <c r="I5" i="2"/>
  <c r="J5" i="2"/>
  <c r="E6" i="2"/>
  <c r="H6" i="2"/>
  <c r="I6" i="2"/>
  <c r="J6" i="2"/>
  <c r="E7" i="2"/>
  <c r="H7" i="2"/>
  <c r="I7" i="2"/>
  <c r="J7" i="2"/>
  <c r="E8" i="2"/>
  <c r="H8" i="2"/>
  <c r="I8" i="2"/>
  <c r="J8" i="2"/>
  <c r="E9" i="2"/>
  <c r="H9" i="2"/>
  <c r="I9" i="2"/>
  <c r="J9" i="2"/>
  <c r="E10" i="2"/>
  <c r="H10" i="2"/>
  <c r="I10" i="2"/>
  <c r="J10" i="2"/>
  <c r="E11" i="2"/>
  <c r="H11" i="2"/>
  <c r="I11" i="2"/>
  <c r="J11" i="2"/>
  <c r="E12" i="2"/>
  <c r="H12" i="2"/>
  <c r="I12" i="2"/>
  <c r="J12" i="2"/>
  <c r="E13" i="2"/>
  <c r="H13" i="2"/>
  <c r="I13" i="2"/>
  <c r="J13" i="2"/>
  <c r="E14" i="2"/>
  <c r="H14" i="2"/>
  <c r="I14" i="2"/>
  <c r="J14" i="2"/>
  <c r="E15" i="2"/>
  <c r="H15" i="2"/>
  <c r="I15" i="2"/>
  <c r="J15" i="2"/>
  <c r="E16" i="2"/>
  <c r="H16" i="2"/>
  <c r="I16" i="2"/>
  <c r="J16" i="2"/>
  <c r="E17" i="2"/>
  <c r="H17" i="2"/>
  <c r="I17" i="2"/>
  <c r="J17" i="2"/>
  <c r="E18" i="2"/>
  <c r="H18" i="2"/>
  <c r="I18" i="2"/>
  <c r="J18" i="2"/>
  <c r="E19" i="2"/>
  <c r="H19" i="2"/>
  <c r="I19" i="2"/>
  <c r="J19" i="2"/>
  <c r="E20" i="2"/>
  <c r="H20" i="2"/>
  <c r="I20" i="2"/>
  <c r="J20" i="2"/>
  <c r="E21" i="2"/>
  <c r="H21" i="2"/>
  <c r="I21" i="2"/>
  <c r="J21" i="2"/>
  <c r="E22" i="2"/>
  <c r="H22" i="2"/>
  <c r="I22" i="2"/>
  <c r="J22" i="2"/>
  <c r="E23" i="2"/>
  <c r="H23" i="2"/>
  <c r="I23" i="2"/>
  <c r="J23" i="2"/>
  <c r="E24" i="2"/>
  <c r="H24" i="2"/>
  <c r="I24" i="2"/>
  <c r="J24" i="2"/>
  <c r="E25" i="2"/>
  <c r="H25" i="2"/>
  <c r="I25" i="2"/>
  <c r="J25" i="2"/>
  <c r="E26" i="2"/>
  <c r="H26" i="2"/>
  <c r="I26" i="2"/>
  <c r="J26" i="2"/>
  <c r="E27" i="2"/>
  <c r="H27" i="2"/>
  <c r="I27" i="2"/>
  <c r="J27" i="2"/>
  <c r="E28" i="2"/>
  <c r="H28" i="2"/>
  <c r="I28" i="2"/>
  <c r="J28" i="2"/>
  <c r="E29" i="2"/>
  <c r="H29" i="2"/>
  <c r="I29" i="2"/>
  <c r="J29" i="2"/>
  <c r="E30" i="2"/>
  <c r="H30" i="2"/>
  <c r="I30" i="2"/>
  <c r="J30" i="2"/>
  <c r="E31" i="2"/>
  <c r="H31" i="2"/>
  <c r="I31" i="2"/>
  <c r="J31" i="2"/>
  <c r="E32" i="2"/>
  <c r="H32" i="2"/>
  <c r="I32" i="2"/>
  <c r="J32" i="2"/>
  <c r="E33" i="2"/>
  <c r="H33" i="2"/>
  <c r="I33" i="2"/>
  <c r="J33" i="2"/>
  <c r="E34" i="2"/>
  <c r="H34" i="2"/>
  <c r="I34" i="2"/>
  <c r="J34" i="2"/>
  <c r="E35" i="2"/>
  <c r="H35" i="2"/>
  <c r="I35" i="2"/>
  <c r="J35" i="2"/>
  <c r="E36" i="2"/>
  <c r="H36" i="2"/>
  <c r="I36" i="2"/>
  <c r="J36" i="2"/>
  <c r="E37" i="2"/>
  <c r="H37" i="2"/>
  <c r="I37" i="2"/>
  <c r="J37" i="2"/>
  <c r="E38" i="2"/>
  <c r="H38" i="2"/>
  <c r="I38" i="2"/>
  <c r="J38" i="2"/>
  <c r="E39" i="2"/>
  <c r="H39" i="2"/>
  <c r="I39" i="2"/>
  <c r="J39" i="2"/>
  <c r="E40" i="2"/>
  <c r="H40" i="2"/>
  <c r="I40" i="2"/>
  <c r="J40" i="2"/>
  <c r="E41" i="2"/>
  <c r="H41" i="2"/>
  <c r="I41" i="2"/>
  <c r="J41" i="2"/>
  <c r="E42" i="2"/>
  <c r="H42" i="2"/>
  <c r="I42" i="2"/>
  <c r="J42" i="2"/>
  <c r="E43" i="2"/>
  <c r="H43" i="2"/>
  <c r="I43" i="2"/>
  <c r="J43" i="2"/>
  <c r="E44" i="2"/>
  <c r="H44" i="2"/>
  <c r="I44" i="2"/>
  <c r="J44" i="2"/>
  <c r="E45" i="2"/>
  <c r="H45" i="2"/>
  <c r="I45" i="2"/>
  <c r="J45" i="2"/>
  <c r="E46" i="2"/>
  <c r="H46" i="2"/>
  <c r="I46" i="2"/>
  <c r="J46" i="2"/>
  <c r="E47" i="2"/>
  <c r="H47" i="2"/>
  <c r="I47" i="2"/>
  <c r="J47" i="2"/>
  <c r="E48" i="2"/>
  <c r="H48" i="2"/>
  <c r="I48" i="2"/>
  <c r="J48" i="2"/>
  <c r="E49" i="2"/>
  <c r="H49" i="2"/>
  <c r="I49" i="2"/>
  <c r="J49" i="2"/>
  <c r="E50" i="2"/>
  <c r="H50" i="2"/>
  <c r="I50" i="2"/>
  <c r="J50" i="2"/>
  <c r="E51" i="2"/>
  <c r="H51" i="2"/>
  <c r="I51" i="2"/>
  <c r="J51" i="2"/>
  <c r="E52" i="2"/>
  <c r="H52" i="2"/>
  <c r="I52" i="2"/>
  <c r="J52" i="2"/>
  <c r="E53" i="2"/>
  <c r="H53" i="2"/>
  <c r="I53" i="2"/>
  <c r="J53" i="2"/>
  <c r="E54" i="2"/>
  <c r="H54" i="2"/>
  <c r="I54" i="2"/>
  <c r="J54" i="2"/>
  <c r="E55" i="2"/>
  <c r="H55" i="2"/>
  <c r="I55" i="2"/>
  <c r="J55" i="2"/>
  <c r="E56" i="2"/>
  <c r="H56" i="2"/>
  <c r="I56" i="2"/>
  <c r="J56" i="2"/>
  <c r="E57" i="2"/>
  <c r="H57" i="2"/>
  <c r="I57" i="2"/>
  <c r="J57" i="2"/>
  <c r="E58" i="2"/>
  <c r="H58" i="2"/>
  <c r="I58" i="2"/>
  <c r="J58" i="2"/>
  <c r="E59" i="2"/>
  <c r="H59" i="2"/>
  <c r="I59" i="2"/>
  <c r="J59" i="2"/>
  <c r="E60" i="2"/>
  <c r="H60" i="2"/>
  <c r="I60" i="2"/>
  <c r="J60" i="2"/>
  <c r="E61" i="2"/>
  <c r="H61" i="2"/>
  <c r="I61" i="2"/>
  <c r="J61" i="2"/>
  <c r="E62" i="2"/>
  <c r="H62" i="2"/>
  <c r="I62" i="2"/>
  <c r="J62" i="2"/>
  <c r="E63" i="2"/>
  <c r="H63" i="2"/>
  <c r="I63" i="2"/>
  <c r="J63" i="2"/>
  <c r="E64" i="2"/>
  <c r="H64" i="2"/>
  <c r="I64" i="2"/>
  <c r="J64" i="2"/>
  <c r="E65" i="2"/>
  <c r="H65" i="2"/>
  <c r="I65" i="2"/>
  <c r="J65" i="2"/>
  <c r="E66" i="2"/>
  <c r="H66" i="2"/>
  <c r="I66" i="2"/>
  <c r="J66" i="2"/>
  <c r="E67" i="2"/>
  <c r="H67" i="2"/>
  <c r="I67" i="2"/>
  <c r="J67" i="2"/>
  <c r="E68" i="2"/>
  <c r="H68" i="2"/>
  <c r="I68" i="2"/>
  <c r="J68" i="2"/>
  <c r="E69" i="2"/>
  <c r="H69" i="2"/>
  <c r="I69" i="2"/>
  <c r="J69" i="2"/>
  <c r="E70" i="2"/>
  <c r="H70" i="2"/>
  <c r="I70" i="2"/>
  <c r="J70" i="2"/>
  <c r="E71" i="2"/>
  <c r="H71" i="2"/>
  <c r="I71" i="2"/>
  <c r="J71" i="2"/>
  <c r="E72" i="2"/>
  <c r="H72" i="2"/>
  <c r="I72" i="2"/>
  <c r="J72" i="2"/>
  <c r="E73" i="2"/>
  <c r="H73" i="2"/>
  <c r="I73" i="2"/>
  <c r="J73" i="2"/>
  <c r="E74" i="2"/>
  <c r="H74" i="2"/>
  <c r="I74" i="2"/>
  <c r="J74" i="2"/>
  <c r="E75" i="2"/>
  <c r="H75" i="2"/>
  <c r="I75" i="2"/>
  <c r="J75" i="2"/>
  <c r="E76" i="2"/>
  <c r="H76" i="2"/>
  <c r="I76" i="2"/>
  <c r="J76" i="2"/>
  <c r="E77" i="2"/>
  <c r="H77" i="2"/>
  <c r="I77" i="2"/>
  <c r="J77" i="2"/>
  <c r="E78" i="2"/>
  <c r="H78" i="2"/>
  <c r="I78" i="2"/>
  <c r="J78" i="2"/>
  <c r="E79" i="2"/>
  <c r="H79" i="2"/>
  <c r="I79" i="2"/>
  <c r="J79" i="2"/>
  <c r="E80" i="2"/>
  <c r="H80" i="2"/>
  <c r="I80" i="2"/>
  <c r="J80" i="2"/>
  <c r="E81" i="2"/>
  <c r="H81" i="2"/>
  <c r="I81" i="2"/>
  <c r="J81" i="2"/>
  <c r="E82" i="2"/>
  <c r="H82" i="2"/>
  <c r="I82" i="2"/>
  <c r="J82" i="2"/>
  <c r="E83" i="2"/>
  <c r="H83" i="2"/>
  <c r="I83" i="2"/>
  <c r="J83" i="2"/>
  <c r="E84" i="2"/>
  <c r="H84" i="2"/>
  <c r="I84" i="2"/>
  <c r="J84" i="2"/>
  <c r="E85" i="2"/>
  <c r="H85" i="2"/>
  <c r="I85" i="2"/>
  <c r="J85" i="2"/>
  <c r="E86" i="2"/>
  <c r="H86" i="2"/>
  <c r="I86" i="2"/>
  <c r="J86" i="2"/>
  <c r="E87" i="2"/>
  <c r="H87" i="2"/>
  <c r="I87" i="2"/>
  <c r="J87" i="2"/>
  <c r="E88" i="2"/>
  <c r="H88" i="2"/>
  <c r="I88" i="2"/>
  <c r="J88" i="2"/>
  <c r="E89" i="2"/>
  <c r="H89" i="2"/>
  <c r="I89" i="2"/>
  <c r="J89" i="2"/>
  <c r="E90" i="2"/>
  <c r="H90" i="2"/>
  <c r="I90" i="2"/>
  <c r="J90" i="2"/>
  <c r="E91" i="2"/>
  <c r="H91" i="2"/>
  <c r="I91" i="2"/>
  <c r="J91" i="2"/>
  <c r="E92" i="2"/>
  <c r="H92" i="2"/>
  <c r="I92" i="2"/>
  <c r="J92" i="2"/>
  <c r="E93" i="2"/>
  <c r="H93" i="2"/>
  <c r="I93" i="2"/>
  <c r="J93" i="2"/>
  <c r="E94" i="2"/>
  <c r="H94" i="2"/>
  <c r="I94" i="2"/>
  <c r="J94" i="2"/>
  <c r="E95" i="2"/>
  <c r="H95" i="2"/>
  <c r="I95" i="2"/>
  <c r="J95" i="2"/>
  <c r="E96" i="2"/>
  <c r="H96" i="2"/>
  <c r="I96" i="2"/>
  <c r="J96" i="2"/>
  <c r="E97" i="2"/>
  <c r="H97" i="2"/>
  <c r="I97" i="2"/>
  <c r="J97" i="2"/>
  <c r="E98" i="2"/>
  <c r="H98" i="2"/>
  <c r="I98" i="2"/>
  <c r="J98" i="2"/>
  <c r="E99" i="2"/>
  <c r="H99" i="2"/>
  <c r="I99" i="2"/>
  <c r="J99" i="2"/>
  <c r="E100" i="2"/>
  <c r="H100" i="2"/>
  <c r="I100" i="2"/>
  <c r="J100" i="2"/>
  <c r="E101" i="2"/>
  <c r="H101" i="2"/>
  <c r="I101" i="2"/>
  <c r="J101" i="2"/>
  <c r="E102" i="2"/>
  <c r="H102" i="2"/>
  <c r="I102" i="2"/>
  <c r="J102" i="2"/>
  <c r="E103" i="2"/>
  <c r="H103" i="2"/>
  <c r="I103" i="2"/>
  <c r="J103" i="2"/>
  <c r="E104" i="2"/>
  <c r="H104" i="2"/>
  <c r="I104" i="2"/>
  <c r="J104" i="2"/>
  <c r="E105" i="2"/>
  <c r="H105" i="2"/>
  <c r="I105" i="2"/>
  <c r="J105" i="2"/>
  <c r="E106" i="2"/>
  <c r="H106" i="2"/>
  <c r="I106" i="2"/>
  <c r="J106" i="2"/>
  <c r="E107" i="2"/>
  <c r="H107" i="2"/>
  <c r="I107" i="2"/>
  <c r="J107" i="2"/>
  <c r="E108" i="2"/>
  <c r="H108" i="2"/>
  <c r="I108" i="2"/>
  <c r="J108" i="2"/>
  <c r="E109" i="2"/>
  <c r="H109" i="2"/>
  <c r="I109" i="2"/>
  <c r="J109" i="2"/>
  <c r="E110" i="2"/>
  <c r="H110" i="2"/>
  <c r="I110" i="2"/>
  <c r="J110" i="2"/>
  <c r="E111" i="2"/>
  <c r="H111" i="2"/>
  <c r="I111" i="2"/>
  <c r="J111" i="2"/>
  <c r="E112" i="2"/>
  <c r="H112" i="2"/>
  <c r="I112" i="2"/>
  <c r="J112" i="2"/>
  <c r="E113" i="2"/>
  <c r="H113" i="2"/>
  <c r="I113" i="2"/>
  <c r="J113" i="2"/>
  <c r="E114" i="2"/>
  <c r="H114" i="2"/>
  <c r="I114" i="2"/>
  <c r="J114" i="2"/>
  <c r="E115" i="2"/>
  <c r="H115" i="2"/>
  <c r="I115" i="2"/>
  <c r="J115" i="2"/>
  <c r="E116" i="2"/>
  <c r="H116" i="2"/>
  <c r="I116" i="2"/>
  <c r="J116" i="2"/>
  <c r="E117" i="2"/>
  <c r="H117" i="2"/>
  <c r="I117" i="2"/>
  <c r="J117" i="2"/>
  <c r="E118" i="2"/>
  <c r="H118" i="2"/>
  <c r="I118" i="2"/>
  <c r="J118" i="2"/>
  <c r="E119" i="2"/>
  <c r="H119" i="2"/>
  <c r="I119" i="2"/>
  <c r="J119" i="2"/>
  <c r="E120" i="2"/>
  <c r="H120" i="2"/>
  <c r="I120" i="2"/>
  <c r="J120" i="2"/>
  <c r="E121" i="2"/>
  <c r="H121" i="2"/>
  <c r="I121" i="2"/>
  <c r="J121" i="2"/>
  <c r="E122" i="2"/>
  <c r="H122" i="2"/>
  <c r="I122" i="2"/>
  <c r="J122" i="2"/>
  <c r="E123" i="2"/>
  <c r="H123" i="2"/>
  <c r="I123" i="2"/>
  <c r="J123" i="2"/>
  <c r="E124" i="2"/>
  <c r="H124" i="2"/>
  <c r="I124" i="2"/>
  <c r="J124" i="2"/>
  <c r="E125" i="2"/>
  <c r="H125" i="2"/>
  <c r="I125" i="2"/>
  <c r="J125" i="2"/>
  <c r="E126" i="2"/>
  <c r="H126" i="2"/>
  <c r="I126" i="2"/>
  <c r="J126" i="2"/>
  <c r="E127" i="2"/>
  <c r="H127" i="2"/>
  <c r="I127" i="2"/>
  <c r="J127" i="2"/>
  <c r="E128" i="2"/>
  <c r="H128" i="2"/>
  <c r="I128" i="2"/>
  <c r="J128" i="2"/>
  <c r="E129" i="2"/>
  <c r="H129" i="2"/>
  <c r="I129" i="2"/>
  <c r="J129" i="2"/>
  <c r="E130" i="2"/>
  <c r="H130" i="2"/>
  <c r="I130" i="2"/>
  <c r="J130" i="2"/>
  <c r="E131" i="2"/>
  <c r="H131" i="2"/>
  <c r="I131" i="2"/>
  <c r="J131" i="2"/>
  <c r="E132" i="2"/>
  <c r="H132" i="2"/>
  <c r="I132" i="2"/>
  <c r="J132" i="2"/>
  <c r="E133" i="2"/>
  <c r="H133" i="2"/>
  <c r="I133" i="2"/>
  <c r="J133" i="2"/>
  <c r="E134" i="2"/>
  <c r="H134" i="2"/>
  <c r="I134" i="2"/>
  <c r="J134" i="2"/>
  <c r="E135" i="2"/>
  <c r="H135" i="2"/>
  <c r="I135" i="2"/>
  <c r="J135" i="2"/>
  <c r="E136" i="2"/>
  <c r="H136" i="2"/>
  <c r="I136" i="2"/>
  <c r="J136" i="2"/>
  <c r="E137" i="2"/>
  <c r="H137" i="2"/>
  <c r="I137" i="2"/>
  <c r="J137" i="2"/>
  <c r="E138" i="2"/>
  <c r="H138" i="2"/>
  <c r="I138" i="2"/>
  <c r="J138" i="2"/>
  <c r="E139" i="2"/>
  <c r="H139" i="2"/>
  <c r="I139" i="2"/>
  <c r="J139" i="2"/>
  <c r="E140" i="2"/>
  <c r="H140" i="2"/>
  <c r="I140" i="2"/>
  <c r="J140" i="2"/>
  <c r="E141" i="2"/>
  <c r="H141" i="2"/>
  <c r="I141" i="2"/>
  <c r="J141" i="2"/>
  <c r="E142" i="2"/>
  <c r="H142" i="2"/>
  <c r="I142" i="2"/>
  <c r="J142" i="2"/>
  <c r="E143" i="2"/>
  <c r="H143" i="2"/>
  <c r="I143" i="2"/>
  <c r="J143" i="2"/>
  <c r="E144" i="2"/>
  <c r="H144" i="2"/>
  <c r="I144" i="2"/>
  <c r="J144" i="2"/>
  <c r="E145" i="2"/>
  <c r="H145" i="2"/>
  <c r="I145" i="2"/>
  <c r="J145" i="2"/>
  <c r="E146" i="2"/>
  <c r="H146" i="2"/>
  <c r="I146" i="2"/>
  <c r="J146" i="2"/>
  <c r="E147" i="2"/>
  <c r="H147" i="2"/>
  <c r="I147" i="2"/>
  <c r="J147" i="2"/>
  <c r="E148" i="2"/>
  <c r="H148" i="2"/>
  <c r="I148" i="2"/>
  <c r="J148" i="2"/>
  <c r="E149" i="2"/>
  <c r="H149" i="2"/>
  <c r="I149" i="2"/>
  <c r="J149" i="2"/>
  <c r="E150" i="2"/>
  <c r="H150" i="2"/>
  <c r="I150" i="2"/>
  <c r="J150" i="2"/>
  <c r="E151" i="2"/>
  <c r="H151" i="2"/>
  <c r="I151" i="2"/>
  <c r="J151" i="2"/>
  <c r="E152" i="2"/>
  <c r="H152" i="2"/>
  <c r="I152" i="2"/>
  <c r="J152" i="2"/>
  <c r="E153" i="2"/>
  <c r="H153" i="2"/>
  <c r="I153" i="2"/>
  <c r="J153" i="2"/>
  <c r="E154" i="2"/>
  <c r="H154" i="2"/>
  <c r="I154" i="2"/>
  <c r="J154" i="2"/>
  <c r="E155" i="2"/>
  <c r="H155" i="2"/>
  <c r="I155" i="2"/>
  <c r="J155" i="2"/>
  <c r="E156" i="2"/>
  <c r="H156" i="2"/>
  <c r="I156" i="2"/>
  <c r="J156" i="2"/>
  <c r="E157" i="2"/>
  <c r="H157" i="2"/>
  <c r="I157" i="2"/>
  <c r="J157" i="2"/>
  <c r="E158" i="2"/>
  <c r="H158" i="2"/>
  <c r="I158" i="2"/>
  <c r="J158" i="2"/>
  <c r="E159" i="2"/>
  <c r="H159" i="2"/>
  <c r="I159" i="2"/>
  <c r="J159" i="2"/>
  <c r="E160" i="2"/>
  <c r="H160" i="2"/>
  <c r="I160" i="2"/>
  <c r="J160" i="2"/>
  <c r="E161" i="2"/>
  <c r="H161" i="2"/>
  <c r="I161" i="2"/>
  <c r="J161" i="2"/>
  <c r="E162" i="2"/>
  <c r="H162" i="2"/>
  <c r="I162" i="2"/>
  <c r="J162" i="2"/>
  <c r="E163" i="2"/>
  <c r="H163" i="2"/>
  <c r="I163" i="2"/>
  <c r="J163" i="2"/>
  <c r="E164" i="2"/>
  <c r="H164" i="2"/>
  <c r="I164" i="2"/>
  <c r="J164" i="2"/>
  <c r="E165" i="2"/>
  <c r="H165" i="2"/>
  <c r="I165" i="2"/>
  <c r="J165" i="2"/>
  <c r="E166" i="2"/>
  <c r="H166" i="2"/>
  <c r="I166" i="2"/>
  <c r="J166" i="2"/>
  <c r="E167" i="2"/>
  <c r="H167" i="2"/>
  <c r="I167" i="2"/>
  <c r="J167" i="2"/>
  <c r="E168" i="2"/>
  <c r="H168" i="2"/>
  <c r="I168" i="2"/>
  <c r="J168" i="2"/>
  <c r="E169" i="2"/>
  <c r="H169" i="2"/>
  <c r="I169" i="2"/>
  <c r="J169" i="2"/>
  <c r="E170" i="2"/>
  <c r="H170" i="2"/>
  <c r="I170" i="2"/>
  <c r="J170" i="2"/>
  <c r="E171" i="2"/>
  <c r="H171" i="2"/>
  <c r="I171" i="2"/>
  <c r="J171" i="2"/>
  <c r="E172" i="2"/>
  <c r="H172" i="2"/>
  <c r="I172" i="2"/>
  <c r="J172" i="2"/>
  <c r="E173" i="2"/>
  <c r="H173" i="2"/>
  <c r="I173" i="2"/>
  <c r="J173" i="2"/>
  <c r="E174" i="2"/>
  <c r="H174" i="2"/>
  <c r="I174" i="2"/>
  <c r="J174" i="2"/>
  <c r="E175" i="2"/>
  <c r="H175" i="2"/>
  <c r="I175" i="2"/>
  <c r="J175" i="2"/>
  <c r="E176" i="2"/>
  <c r="H176" i="2"/>
  <c r="I176" i="2"/>
  <c r="J176" i="2"/>
  <c r="E177" i="2"/>
  <c r="H177" i="2"/>
  <c r="I177" i="2"/>
  <c r="J177" i="2"/>
  <c r="E178" i="2"/>
  <c r="H178" i="2"/>
  <c r="I178" i="2"/>
  <c r="J178" i="2"/>
  <c r="E179" i="2"/>
  <c r="H179" i="2"/>
  <c r="I179" i="2"/>
  <c r="J179" i="2"/>
  <c r="E180" i="2"/>
  <c r="H180" i="2"/>
  <c r="I180" i="2"/>
  <c r="J180" i="2"/>
  <c r="E181" i="2"/>
  <c r="H181" i="2"/>
  <c r="I181" i="2"/>
  <c r="J181" i="2"/>
  <c r="E182" i="2"/>
  <c r="H182" i="2"/>
  <c r="I182" i="2"/>
  <c r="J182" i="2"/>
  <c r="E183" i="2"/>
  <c r="H183" i="2"/>
  <c r="I183" i="2"/>
  <c r="J183" i="2"/>
  <c r="E184" i="2"/>
  <c r="H184" i="2"/>
  <c r="I184" i="2"/>
  <c r="J184" i="2"/>
  <c r="E185" i="2"/>
  <c r="H185" i="2"/>
  <c r="I185" i="2"/>
  <c r="J185" i="2"/>
  <c r="E186" i="2"/>
  <c r="H186" i="2"/>
  <c r="I186" i="2"/>
  <c r="J186" i="2"/>
  <c r="E187" i="2"/>
  <c r="H187" i="2"/>
  <c r="I187" i="2"/>
  <c r="J187" i="2"/>
  <c r="E188" i="2"/>
  <c r="H188" i="2"/>
  <c r="I188" i="2"/>
  <c r="J188" i="2"/>
  <c r="E189" i="2"/>
  <c r="H189" i="2"/>
  <c r="I189" i="2"/>
  <c r="J189" i="2"/>
  <c r="E190" i="2"/>
  <c r="H190" i="2"/>
  <c r="I190" i="2"/>
  <c r="J190" i="2"/>
  <c r="E191" i="2"/>
  <c r="H191" i="2"/>
  <c r="I191" i="2"/>
  <c r="J191" i="2"/>
  <c r="E192" i="2"/>
  <c r="H192" i="2"/>
  <c r="I192" i="2"/>
  <c r="J192" i="2"/>
  <c r="E193" i="2"/>
  <c r="H193" i="2"/>
  <c r="I193" i="2"/>
  <c r="J193" i="2"/>
  <c r="E194" i="2"/>
  <c r="H194" i="2"/>
  <c r="I194" i="2"/>
  <c r="J194" i="2"/>
  <c r="E195" i="2"/>
  <c r="H195" i="2"/>
  <c r="I195" i="2"/>
  <c r="J195" i="2"/>
  <c r="E196" i="2"/>
  <c r="H196" i="2"/>
  <c r="I196" i="2"/>
  <c r="J196" i="2"/>
  <c r="E197" i="2"/>
  <c r="H197" i="2"/>
  <c r="I197" i="2"/>
  <c r="J197" i="2"/>
  <c r="E198" i="2"/>
  <c r="H198" i="2"/>
  <c r="I198" i="2"/>
  <c r="J198" i="2"/>
  <c r="E199" i="2"/>
  <c r="H199" i="2"/>
  <c r="I199" i="2"/>
  <c r="J199" i="2"/>
  <c r="E200" i="2"/>
  <c r="H200" i="2"/>
  <c r="I200" i="2"/>
  <c r="J200" i="2"/>
  <c r="E201" i="2"/>
  <c r="H201" i="2"/>
  <c r="I201" i="2"/>
  <c r="J201" i="2"/>
  <c r="E202" i="2"/>
  <c r="H202" i="2"/>
  <c r="I202" i="2"/>
  <c r="J202" i="2"/>
  <c r="E203" i="2"/>
  <c r="H203" i="2"/>
  <c r="I203" i="2"/>
  <c r="J203" i="2"/>
  <c r="E204" i="2"/>
  <c r="H204" i="2"/>
  <c r="I204" i="2"/>
  <c r="J204" i="2"/>
  <c r="E205" i="2"/>
  <c r="H205" i="2"/>
  <c r="I205" i="2"/>
  <c r="J205" i="2"/>
  <c r="E206" i="2"/>
  <c r="H206" i="2"/>
  <c r="I206" i="2"/>
  <c r="J206" i="2"/>
  <c r="E207" i="2"/>
  <c r="H207" i="2"/>
  <c r="I207" i="2"/>
  <c r="J207" i="2"/>
  <c r="E208" i="2"/>
  <c r="H208" i="2"/>
  <c r="I208" i="2"/>
  <c r="J208" i="2"/>
  <c r="E209" i="2"/>
  <c r="H209" i="2"/>
  <c r="I209" i="2"/>
  <c r="J209" i="2"/>
  <c r="E210" i="2"/>
  <c r="H210" i="2"/>
  <c r="I210" i="2"/>
  <c r="J210" i="2"/>
  <c r="E211" i="2"/>
  <c r="H211" i="2"/>
  <c r="I211" i="2"/>
  <c r="J211" i="2"/>
  <c r="E212" i="2"/>
  <c r="H212" i="2"/>
  <c r="I212" i="2"/>
  <c r="J212" i="2"/>
  <c r="E213" i="2"/>
  <c r="H213" i="2"/>
  <c r="I213" i="2"/>
  <c r="J213" i="2"/>
  <c r="E214" i="2"/>
  <c r="H214" i="2"/>
  <c r="I214" i="2"/>
  <c r="J214" i="2"/>
  <c r="E215" i="2"/>
  <c r="H215" i="2"/>
  <c r="I215" i="2"/>
  <c r="J215" i="2"/>
  <c r="E216" i="2"/>
  <c r="H216" i="2"/>
  <c r="I216" i="2"/>
  <c r="J216" i="2"/>
  <c r="E217" i="2"/>
  <c r="H217" i="2"/>
  <c r="I217" i="2"/>
  <c r="J217" i="2"/>
  <c r="E218" i="2"/>
  <c r="H218" i="2"/>
  <c r="I218" i="2"/>
  <c r="J218" i="2"/>
  <c r="E219" i="2"/>
  <c r="H219" i="2"/>
  <c r="I219" i="2"/>
  <c r="J219" i="2"/>
  <c r="E220" i="2"/>
  <c r="H220" i="2"/>
  <c r="I220" i="2"/>
  <c r="J220" i="2"/>
  <c r="E221" i="2"/>
  <c r="H221" i="2"/>
  <c r="I221" i="2"/>
  <c r="J221" i="2"/>
  <c r="E222" i="2"/>
  <c r="H222" i="2"/>
  <c r="I222" i="2"/>
  <c r="J222" i="2"/>
  <c r="E223" i="2"/>
  <c r="H223" i="2"/>
  <c r="I223" i="2"/>
  <c r="J223" i="2"/>
  <c r="E224" i="2"/>
  <c r="H224" i="2"/>
  <c r="I224" i="2"/>
  <c r="J224" i="2"/>
  <c r="E225" i="2"/>
  <c r="H225" i="2"/>
  <c r="I225" i="2"/>
  <c r="J225" i="2"/>
  <c r="E226" i="2"/>
  <c r="H226" i="2"/>
  <c r="I226" i="2"/>
  <c r="J226" i="2"/>
  <c r="E227" i="2"/>
  <c r="H227" i="2"/>
  <c r="I227" i="2"/>
  <c r="J227" i="2"/>
  <c r="E228" i="2"/>
  <c r="H228" i="2"/>
  <c r="I228" i="2"/>
  <c r="J228" i="2"/>
  <c r="E229" i="2"/>
  <c r="H229" i="2"/>
  <c r="I229" i="2"/>
  <c r="J229" i="2"/>
  <c r="E230" i="2"/>
  <c r="H230" i="2"/>
  <c r="I230" i="2"/>
  <c r="J230" i="2"/>
  <c r="E231" i="2"/>
  <c r="H231" i="2"/>
  <c r="I231" i="2"/>
  <c r="J231" i="2"/>
  <c r="E232" i="2"/>
  <c r="H232" i="2"/>
  <c r="I232" i="2"/>
  <c r="J232" i="2"/>
  <c r="E233" i="2"/>
  <c r="H233" i="2"/>
  <c r="I233" i="2"/>
  <c r="J233" i="2"/>
  <c r="E234" i="2"/>
  <c r="H234" i="2"/>
  <c r="I234" i="2"/>
  <c r="J234" i="2"/>
  <c r="E235" i="2"/>
  <c r="H235" i="2"/>
  <c r="I235" i="2"/>
  <c r="J235" i="2"/>
  <c r="E236" i="2"/>
  <c r="H236" i="2"/>
  <c r="I236" i="2"/>
  <c r="J236" i="2"/>
  <c r="E237" i="2"/>
  <c r="H237" i="2"/>
  <c r="I237" i="2"/>
  <c r="J237" i="2"/>
  <c r="E238" i="2"/>
  <c r="H238" i="2"/>
  <c r="I238" i="2"/>
  <c r="J238" i="2"/>
  <c r="E239" i="2"/>
  <c r="H239" i="2"/>
  <c r="I239" i="2"/>
  <c r="J239" i="2"/>
  <c r="E240" i="2"/>
  <c r="H240" i="2"/>
  <c r="I240" i="2"/>
  <c r="J240" i="2"/>
  <c r="E241" i="2"/>
  <c r="H241" i="2"/>
  <c r="I241" i="2"/>
  <c r="J241" i="2"/>
  <c r="E242" i="2"/>
  <c r="H242" i="2"/>
  <c r="I242" i="2"/>
  <c r="J242" i="2"/>
  <c r="E243" i="2"/>
  <c r="H243" i="2"/>
  <c r="I243" i="2"/>
  <c r="J243" i="2"/>
  <c r="E244" i="2"/>
  <c r="H244" i="2"/>
  <c r="I244" i="2"/>
  <c r="J244" i="2"/>
  <c r="E245" i="2"/>
  <c r="H245" i="2"/>
  <c r="I245" i="2"/>
  <c r="J245" i="2"/>
  <c r="E246" i="2"/>
  <c r="H246" i="2"/>
  <c r="I246" i="2"/>
  <c r="J246" i="2"/>
  <c r="E247" i="2"/>
  <c r="H247" i="2"/>
  <c r="I247" i="2"/>
  <c r="J247" i="2"/>
  <c r="E248" i="2"/>
  <c r="H248" i="2"/>
  <c r="I248" i="2"/>
  <c r="J248" i="2"/>
  <c r="E249" i="2"/>
  <c r="H249" i="2"/>
  <c r="I249" i="2"/>
  <c r="J249" i="2"/>
  <c r="E250" i="2"/>
  <c r="H250" i="2"/>
  <c r="I250" i="2"/>
  <c r="J250" i="2"/>
  <c r="E251" i="2"/>
  <c r="H251" i="2"/>
  <c r="I251" i="2"/>
  <c r="J251" i="2"/>
  <c r="E252" i="2"/>
  <c r="H252" i="2"/>
  <c r="I252" i="2"/>
  <c r="J252" i="2"/>
  <c r="E253" i="2"/>
  <c r="H253" i="2"/>
  <c r="I253" i="2"/>
  <c r="J253" i="2"/>
  <c r="E254" i="2"/>
  <c r="H254" i="2"/>
  <c r="I254" i="2"/>
  <c r="J254" i="2"/>
  <c r="E255" i="2"/>
  <c r="H255" i="2"/>
  <c r="I255" i="2"/>
  <c r="J255" i="2"/>
  <c r="E256" i="2"/>
  <c r="H256" i="2"/>
  <c r="I256" i="2"/>
  <c r="J256" i="2"/>
  <c r="E257" i="2"/>
  <c r="H257" i="2"/>
  <c r="I257" i="2"/>
  <c r="J257" i="2"/>
  <c r="E258" i="2"/>
  <c r="H258" i="2"/>
  <c r="I258" i="2"/>
  <c r="J258" i="2"/>
  <c r="E259" i="2"/>
  <c r="H259" i="2"/>
  <c r="I259" i="2"/>
  <c r="J259" i="2"/>
  <c r="E260" i="2"/>
  <c r="H260" i="2"/>
  <c r="I260" i="2"/>
  <c r="J260" i="2"/>
  <c r="E261" i="2"/>
  <c r="H261" i="2"/>
  <c r="I261" i="2"/>
  <c r="J261" i="2"/>
  <c r="E262" i="2"/>
  <c r="H262" i="2"/>
  <c r="I262" i="2"/>
  <c r="J262" i="2"/>
  <c r="E263" i="2"/>
  <c r="H263" i="2"/>
  <c r="I263" i="2"/>
  <c r="J263" i="2"/>
  <c r="E264" i="2"/>
  <c r="H264" i="2"/>
  <c r="I264" i="2"/>
  <c r="J264" i="2"/>
  <c r="E265" i="2"/>
  <c r="H265" i="2"/>
  <c r="I265" i="2"/>
  <c r="J265" i="2"/>
  <c r="E266" i="2"/>
  <c r="H266" i="2"/>
  <c r="I266" i="2"/>
  <c r="J266" i="2"/>
  <c r="E267" i="2"/>
  <c r="H267" i="2"/>
  <c r="I267" i="2"/>
  <c r="J267" i="2"/>
  <c r="E268" i="2"/>
  <c r="H268" i="2"/>
  <c r="I268" i="2"/>
  <c r="J268" i="2"/>
  <c r="E269" i="2"/>
  <c r="H269" i="2"/>
  <c r="I269" i="2"/>
  <c r="J269" i="2"/>
  <c r="E270" i="2"/>
  <c r="H270" i="2"/>
  <c r="I270" i="2"/>
  <c r="J270" i="2"/>
  <c r="E271" i="2"/>
  <c r="H271" i="2"/>
  <c r="I271" i="2"/>
  <c r="J271" i="2"/>
  <c r="E272" i="2"/>
  <c r="H272" i="2"/>
  <c r="I272" i="2"/>
  <c r="J272" i="2"/>
  <c r="E273" i="2"/>
  <c r="H273" i="2"/>
  <c r="I273" i="2"/>
  <c r="J273" i="2"/>
  <c r="E274" i="2"/>
  <c r="H274" i="2"/>
  <c r="I274" i="2"/>
  <c r="J274" i="2"/>
  <c r="E275" i="2"/>
  <c r="H275" i="2"/>
  <c r="I275" i="2"/>
  <c r="J275" i="2"/>
  <c r="E276" i="2"/>
  <c r="H276" i="2"/>
  <c r="I276" i="2"/>
  <c r="J276" i="2"/>
  <c r="E277" i="2"/>
  <c r="H277" i="2"/>
  <c r="I277" i="2"/>
  <c r="J277" i="2"/>
  <c r="E278" i="2"/>
  <c r="H278" i="2"/>
  <c r="I278" i="2"/>
  <c r="J278" i="2"/>
  <c r="E279" i="2"/>
  <c r="H279" i="2"/>
  <c r="I279" i="2"/>
  <c r="J279" i="2"/>
  <c r="E280" i="2"/>
  <c r="H280" i="2"/>
  <c r="I280" i="2"/>
  <c r="J280" i="2"/>
  <c r="E281" i="2"/>
  <c r="H281" i="2"/>
  <c r="I281" i="2"/>
  <c r="J281" i="2"/>
  <c r="E282" i="2"/>
  <c r="H282" i="2"/>
  <c r="I282" i="2"/>
  <c r="J282" i="2"/>
  <c r="E283" i="2"/>
  <c r="H283" i="2"/>
  <c r="I283" i="2"/>
  <c r="J283" i="2"/>
  <c r="E284" i="2"/>
  <c r="H284" i="2"/>
  <c r="I284" i="2"/>
  <c r="J284" i="2"/>
  <c r="E285" i="2"/>
  <c r="H285" i="2"/>
  <c r="I285" i="2"/>
  <c r="J285" i="2"/>
  <c r="E286" i="2"/>
  <c r="H286" i="2"/>
  <c r="I286" i="2"/>
  <c r="J286" i="2"/>
  <c r="E287" i="2"/>
  <c r="H287" i="2"/>
  <c r="I287" i="2"/>
  <c r="J287" i="2"/>
  <c r="E288" i="2"/>
  <c r="H288" i="2"/>
  <c r="I288" i="2"/>
  <c r="J288" i="2"/>
  <c r="E289" i="2"/>
  <c r="H289" i="2"/>
  <c r="I289" i="2"/>
  <c r="J289" i="2"/>
  <c r="E290" i="2"/>
  <c r="H290" i="2"/>
  <c r="I290" i="2"/>
  <c r="J290" i="2"/>
  <c r="E291" i="2"/>
  <c r="H291" i="2"/>
  <c r="I291" i="2"/>
  <c r="J291" i="2"/>
  <c r="E292" i="2"/>
  <c r="H292" i="2"/>
  <c r="I292" i="2"/>
  <c r="J292" i="2"/>
  <c r="E293" i="2"/>
  <c r="H293" i="2"/>
  <c r="I293" i="2"/>
  <c r="J293" i="2"/>
  <c r="E294" i="2"/>
  <c r="H294" i="2"/>
  <c r="I294" i="2"/>
  <c r="J294" i="2"/>
  <c r="E295" i="2"/>
  <c r="H295" i="2"/>
  <c r="I295" i="2"/>
  <c r="J295" i="2"/>
  <c r="E296" i="2"/>
  <c r="H296" i="2"/>
  <c r="I296" i="2"/>
  <c r="J296" i="2"/>
  <c r="E297" i="2"/>
  <c r="H297" i="2"/>
  <c r="I297" i="2"/>
  <c r="J297" i="2"/>
  <c r="E298" i="2"/>
  <c r="H298" i="2"/>
  <c r="I298" i="2"/>
  <c r="J298" i="2"/>
  <c r="E299" i="2"/>
  <c r="H299" i="2"/>
  <c r="I299" i="2"/>
  <c r="J299" i="2"/>
  <c r="E300" i="2"/>
  <c r="H300" i="2"/>
  <c r="I300" i="2"/>
  <c r="J300" i="2"/>
  <c r="E301" i="2"/>
  <c r="H301" i="2"/>
  <c r="I301" i="2"/>
  <c r="J301" i="2"/>
  <c r="E302" i="2"/>
  <c r="H302" i="2"/>
  <c r="I302" i="2"/>
  <c r="J302" i="2"/>
  <c r="E303" i="2"/>
  <c r="H303" i="2"/>
  <c r="I303" i="2"/>
  <c r="J303" i="2"/>
  <c r="E304" i="2"/>
  <c r="H304" i="2"/>
  <c r="I304" i="2"/>
  <c r="J304" i="2"/>
  <c r="E305" i="2"/>
  <c r="H305" i="2"/>
  <c r="I305" i="2"/>
  <c r="J305" i="2"/>
  <c r="E306" i="2"/>
  <c r="H306" i="2"/>
  <c r="I306" i="2"/>
  <c r="J306" i="2"/>
  <c r="E307" i="2"/>
  <c r="H307" i="2"/>
  <c r="I307" i="2"/>
  <c r="J307" i="2"/>
  <c r="E308" i="2"/>
  <c r="H308" i="2"/>
  <c r="I308" i="2"/>
  <c r="J308" i="2"/>
  <c r="E309" i="2"/>
  <c r="H309" i="2"/>
  <c r="I309" i="2"/>
  <c r="J309" i="2"/>
  <c r="E310" i="2"/>
  <c r="H310" i="2"/>
  <c r="I310" i="2"/>
  <c r="J310" i="2"/>
  <c r="E311" i="2"/>
  <c r="H311" i="2"/>
  <c r="I311" i="2"/>
  <c r="J311" i="2"/>
  <c r="E312" i="2"/>
  <c r="H312" i="2"/>
  <c r="I312" i="2"/>
  <c r="J312" i="2"/>
  <c r="E313" i="2"/>
  <c r="H313" i="2"/>
  <c r="I313" i="2"/>
  <c r="J313" i="2"/>
  <c r="E314" i="2"/>
  <c r="H314" i="2"/>
  <c r="I314" i="2"/>
  <c r="J314" i="2"/>
  <c r="E315" i="2"/>
  <c r="H315" i="2"/>
  <c r="I315" i="2"/>
  <c r="J315" i="2"/>
  <c r="E316" i="2"/>
  <c r="H316" i="2"/>
  <c r="I316" i="2"/>
  <c r="J316" i="2"/>
  <c r="E317" i="2"/>
  <c r="H317" i="2"/>
  <c r="I317" i="2"/>
  <c r="J317" i="2"/>
  <c r="E318" i="2"/>
  <c r="H318" i="2"/>
  <c r="I318" i="2"/>
  <c r="J318" i="2"/>
  <c r="E319" i="2"/>
  <c r="H319" i="2"/>
  <c r="I319" i="2"/>
  <c r="J319" i="2"/>
  <c r="E320" i="2"/>
  <c r="H320" i="2"/>
  <c r="I320" i="2"/>
  <c r="J320" i="2"/>
  <c r="E321" i="2"/>
  <c r="H321" i="2"/>
  <c r="I321" i="2"/>
  <c r="J321" i="2"/>
  <c r="E322" i="2"/>
  <c r="H322" i="2"/>
  <c r="I322" i="2"/>
  <c r="J322" i="2"/>
  <c r="E323" i="2"/>
  <c r="H323" i="2"/>
  <c r="I323" i="2"/>
  <c r="J323" i="2"/>
  <c r="E324" i="2"/>
  <c r="H324" i="2"/>
  <c r="I324" i="2"/>
  <c r="J324" i="2"/>
  <c r="E325" i="2"/>
  <c r="H325" i="2"/>
  <c r="I325" i="2"/>
  <c r="J325" i="2"/>
  <c r="E326" i="2"/>
  <c r="H326" i="2"/>
  <c r="I326" i="2"/>
  <c r="J326" i="2"/>
  <c r="E327" i="2"/>
  <c r="H327" i="2"/>
  <c r="I327" i="2"/>
  <c r="J327" i="2"/>
  <c r="E328" i="2"/>
  <c r="H328" i="2"/>
  <c r="I328" i="2"/>
  <c r="J328" i="2"/>
  <c r="E329" i="2"/>
  <c r="H329" i="2"/>
  <c r="I329" i="2"/>
  <c r="J329" i="2"/>
  <c r="E330" i="2"/>
  <c r="H330" i="2"/>
  <c r="I330" i="2"/>
  <c r="J330" i="2"/>
  <c r="E331" i="2"/>
  <c r="H331" i="2"/>
  <c r="I331" i="2"/>
  <c r="J331" i="2"/>
  <c r="E332" i="2"/>
  <c r="H332" i="2"/>
  <c r="I332" i="2"/>
  <c r="J332" i="2"/>
  <c r="E333" i="2"/>
  <c r="H333" i="2"/>
  <c r="I333" i="2"/>
  <c r="J333" i="2"/>
  <c r="E334" i="2"/>
  <c r="H334" i="2"/>
  <c r="I334" i="2"/>
  <c r="J334" i="2"/>
  <c r="E335" i="2"/>
  <c r="H335" i="2"/>
  <c r="I335" i="2"/>
  <c r="J335" i="2"/>
  <c r="E336" i="2"/>
  <c r="H336" i="2"/>
  <c r="I336" i="2"/>
  <c r="J336" i="2"/>
  <c r="E337" i="2"/>
  <c r="H337" i="2"/>
  <c r="I337" i="2"/>
  <c r="J337" i="2"/>
  <c r="E338" i="2"/>
  <c r="H338" i="2"/>
  <c r="I338" i="2"/>
  <c r="J338" i="2"/>
  <c r="E339" i="2"/>
  <c r="H339" i="2"/>
  <c r="I339" i="2"/>
  <c r="J339" i="2"/>
  <c r="E340" i="2"/>
  <c r="H340" i="2"/>
  <c r="I340" i="2"/>
  <c r="J340" i="2"/>
  <c r="E341" i="2"/>
  <c r="H341" i="2"/>
  <c r="I341" i="2"/>
  <c r="J341" i="2"/>
  <c r="E342" i="2"/>
  <c r="H342" i="2"/>
  <c r="I342" i="2"/>
  <c r="J342" i="2"/>
  <c r="E343" i="2"/>
  <c r="H343" i="2"/>
  <c r="I343" i="2"/>
  <c r="J343" i="2"/>
  <c r="E344" i="2"/>
  <c r="H344" i="2"/>
  <c r="I344" i="2"/>
  <c r="J344" i="2"/>
  <c r="E345" i="2"/>
  <c r="H345" i="2"/>
  <c r="I345" i="2"/>
  <c r="J345" i="2"/>
  <c r="E346" i="2"/>
  <c r="H346" i="2"/>
  <c r="I346" i="2"/>
  <c r="J346" i="2"/>
  <c r="E347" i="2"/>
  <c r="H347" i="2"/>
  <c r="I347" i="2"/>
  <c r="J347" i="2"/>
  <c r="E348" i="2"/>
  <c r="H348" i="2"/>
  <c r="I348" i="2"/>
  <c r="J348" i="2"/>
  <c r="E349" i="2"/>
  <c r="H349" i="2"/>
  <c r="I349" i="2"/>
  <c r="J349" i="2"/>
  <c r="E350" i="2"/>
  <c r="H350" i="2"/>
  <c r="I350" i="2"/>
  <c r="J350" i="2"/>
  <c r="E351" i="2"/>
  <c r="H351" i="2"/>
  <c r="I351" i="2"/>
  <c r="J351" i="2"/>
  <c r="E352" i="2"/>
  <c r="H352" i="2"/>
  <c r="I352" i="2"/>
  <c r="J352" i="2"/>
  <c r="E353" i="2"/>
  <c r="H353" i="2"/>
  <c r="I353" i="2"/>
  <c r="J353" i="2"/>
  <c r="E354" i="2"/>
  <c r="H354" i="2"/>
  <c r="I354" i="2"/>
  <c r="J354" i="2"/>
  <c r="E355" i="2"/>
  <c r="H355" i="2"/>
  <c r="I355" i="2"/>
  <c r="J355" i="2"/>
  <c r="E356" i="2"/>
  <c r="H356" i="2"/>
  <c r="I356" i="2"/>
  <c r="J356" i="2"/>
  <c r="E357" i="2"/>
  <c r="H357" i="2"/>
  <c r="I357" i="2"/>
  <c r="J357" i="2"/>
  <c r="E358" i="2"/>
  <c r="H358" i="2"/>
  <c r="I358" i="2"/>
  <c r="J358" i="2"/>
  <c r="E359" i="2"/>
  <c r="H359" i="2"/>
  <c r="I359" i="2"/>
  <c r="J359" i="2"/>
  <c r="E360" i="2"/>
  <c r="H360" i="2"/>
  <c r="I360" i="2"/>
  <c r="J360" i="2"/>
  <c r="E361" i="2"/>
  <c r="H361" i="2"/>
  <c r="I361" i="2"/>
  <c r="J361" i="2"/>
  <c r="E362" i="2"/>
  <c r="H362" i="2"/>
  <c r="I362" i="2"/>
  <c r="J362" i="2"/>
  <c r="E363" i="2"/>
  <c r="H363" i="2"/>
  <c r="I363" i="2"/>
  <c r="J363" i="2"/>
  <c r="E364" i="2"/>
  <c r="H364" i="2"/>
  <c r="I364" i="2"/>
  <c r="J364" i="2"/>
  <c r="E365" i="2"/>
  <c r="H365" i="2"/>
  <c r="I365" i="2"/>
  <c r="J365" i="2"/>
  <c r="E366" i="2"/>
  <c r="H366" i="2"/>
  <c r="I366" i="2"/>
  <c r="J366" i="2"/>
  <c r="E367" i="2"/>
  <c r="H367" i="2"/>
  <c r="I367" i="2"/>
  <c r="J367" i="2"/>
  <c r="E368" i="2"/>
  <c r="H368" i="2"/>
  <c r="I368" i="2"/>
  <c r="J368" i="2"/>
  <c r="E369" i="2"/>
  <c r="H369" i="2"/>
  <c r="I369" i="2"/>
  <c r="J369" i="2"/>
  <c r="E370" i="2"/>
  <c r="H370" i="2"/>
  <c r="I370" i="2"/>
  <c r="J370" i="2"/>
  <c r="E371" i="2"/>
  <c r="H371" i="2"/>
  <c r="I371" i="2"/>
  <c r="J371" i="2"/>
  <c r="E372" i="2"/>
  <c r="H372" i="2"/>
  <c r="I372" i="2"/>
  <c r="J372" i="2"/>
  <c r="E373" i="2"/>
  <c r="H373" i="2"/>
  <c r="I373" i="2"/>
  <c r="J373" i="2"/>
  <c r="E374" i="2"/>
  <c r="H374" i="2"/>
  <c r="I374" i="2"/>
  <c r="J374" i="2"/>
  <c r="E375" i="2"/>
  <c r="H375" i="2"/>
  <c r="I375" i="2"/>
  <c r="J375" i="2"/>
  <c r="E376" i="2"/>
  <c r="H376" i="2"/>
  <c r="I376" i="2"/>
  <c r="J376" i="2"/>
  <c r="E377" i="2"/>
  <c r="H377" i="2"/>
  <c r="I377" i="2"/>
  <c r="J377" i="2"/>
  <c r="E378" i="2"/>
  <c r="H378" i="2"/>
  <c r="I378" i="2"/>
  <c r="J378" i="2"/>
  <c r="E379" i="2"/>
  <c r="H379" i="2"/>
  <c r="I379" i="2"/>
  <c r="J379" i="2"/>
  <c r="E380" i="2"/>
  <c r="H380" i="2"/>
  <c r="I380" i="2"/>
  <c r="J380" i="2"/>
  <c r="E381" i="2"/>
  <c r="H381" i="2"/>
  <c r="I381" i="2"/>
  <c r="J381" i="2"/>
  <c r="E382" i="2"/>
  <c r="H382" i="2"/>
  <c r="I382" i="2"/>
  <c r="J382" i="2"/>
  <c r="E383" i="2"/>
  <c r="H383" i="2"/>
  <c r="I383" i="2"/>
  <c r="J383" i="2"/>
  <c r="E384" i="2"/>
  <c r="H384" i="2"/>
  <c r="I384" i="2"/>
  <c r="J384" i="2"/>
  <c r="E385" i="2"/>
  <c r="H385" i="2"/>
  <c r="I385" i="2"/>
  <c r="J385" i="2"/>
  <c r="E386" i="2"/>
  <c r="H386" i="2"/>
  <c r="I386" i="2"/>
  <c r="J386" i="2"/>
  <c r="E387" i="2"/>
  <c r="H387" i="2"/>
  <c r="I387" i="2"/>
  <c r="J387" i="2"/>
  <c r="E388" i="2"/>
  <c r="H388" i="2"/>
  <c r="I388" i="2"/>
  <c r="J388" i="2"/>
  <c r="E389" i="2"/>
  <c r="H389" i="2"/>
  <c r="I389" i="2"/>
  <c r="J389" i="2"/>
  <c r="E390" i="2"/>
  <c r="H390" i="2"/>
  <c r="I390" i="2"/>
  <c r="J390" i="2"/>
  <c r="E391" i="2"/>
  <c r="H391" i="2"/>
  <c r="I391" i="2"/>
  <c r="J391" i="2"/>
  <c r="E392" i="2"/>
  <c r="H392" i="2"/>
  <c r="I392" i="2"/>
  <c r="J392" i="2"/>
  <c r="E393" i="2"/>
  <c r="H393" i="2"/>
  <c r="I393" i="2"/>
  <c r="J393" i="2"/>
  <c r="E394" i="2"/>
  <c r="H394" i="2"/>
  <c r="I394" i="2"/>
  <c r="J394" i="2"/>
  <c r="E395" i="2"/>
  <c r="H395" i="2"/>
  <c r="I395" i="2"/>
  <c r="J395" i="2"/>
  <c r="E396" i="2"/>
  <c r="H396" i="2"/>
  <c r="I396" i="2"/>
  <c r="J396" i="2"/>
  <c r="E397" i="2"/>
  <c r="H397" i="2"/>
  <c r="I397" i="2"/>
  <c r="J397" i="2"/>
  <c r="E398" i="2"/>
  <c r="H398" i="2"/>
  <c r="I398" i="2"/>
  <c r="J398" i="2"/>
  <c r="E399" i="2"/>
  <c r="H399" i="2"/>
  <c r="I399" i="2"/>
  <c r="J399" i="2"/>
  <c r="E400" i="2"/>
  <c r="H400" i="2"/>
  <c r="I400" i="2"/>
  <c r="J400" i="2"/>
  <c r="E401" i="2"/>
  <c r="H401" i="2"/>
  <c r="I401" i="2"/>
  <c r="J401" i="2"/>
  <c r="E402" i="2"/>
  <c r="H402" i="2"/>
  <c r="I402" i="2"/>
  <c r="J402" i="2"/>
  <c r="E403" i="2"/>
  <c r="H403" i="2"/>
  <c r="I403" i="2"/>
  <c r="J403" i="2"/>
  <c r="E404" i="2"/>
  <c r="H404" i="2"/>
  <c r="I404" i="2"/>
  <c r="J404" i="2"/>
  <c r="E405" i="2"/>
  <c r="H405" i="2"/>
  <c r="I405" i="2"/>
  <c r="J405" i="2"/>
  <c r="E406" i="2"/>
  <c r="H406" i="2"/>
  <c r="I406" i="2"/>
  <c r="J406" i="2"/>
  <c r="E407" i="2"/>
  <c r="H407" i="2"/>
  <c r="I407" i="2"/>
  <c r="J407" i="2"/>
  <c r="E408" i="2"/>
  <c r="H408" i="2"/>
  <c r="I408" i="2"/>
  <c r="J408" i="2"/>
  <c r="E409" i="2"/>
  <c r="H409" i="2"/>
  <c r="I409" i="2"/>
  <c r="J409" i="2"/>
  <c r="E410" i="2"/>
  <c r="H410" i="2"/>
  <c r="I410" i="2"/>
  <c r="J410" i="2"/>
  <c r="E411" i="2"/>
  <c r="H411" i="2"/>
  <c r="I411" i="2"/>
  <c r="J411" i="2"/>
  <c r="E412" i="2"/>
  <c r="H412" i="2"/>
  <c r="I412" i="2"/>
  <c r="J412" i="2"/>
  <c r="E413" i="2"/>
  <c r="H413" i="2"/>
  <c r="I413" i="2"/>
  <c r="J413" i="2"/>
  <c r="E414" i="2"/>
  <c r="H414" i="2"/>
  <c r="I414" i="2"/>
  <c r="J414" i="2"/>
  <c r="E415" i="2"/>
  <c r="H415" i="2"/>
  <c r="I415" i="2"/>
  <c r="J415" i="2"/>
  <c r="E416" i="2"/>
  <c r="H416" i="2"/>
  <c r="I416" i="2"/>
  <c r="J416" i="2"/>
  <c r="E417" i="2"/>
  <c r="H417" i="2"/>
  <c r="I417" i="2"/>
  <c r="J417" i="2"/>
  <c r="E418" i="2"/>
  <c r="H418" i="2"/>
  <c r="I418" i="2"/>
  <c r="J418" i="2"/>
  <c r="E419" i="2"/>
  <c r="H419" i="2"/>
  <c r="I419" i="2"/>
  <c r="J419" i="2"/>
  <c r="E420" i="2"/>
  <c r="H420" i="2"/>
  <c r="I420" i="2"/>
  <c r="J420" i="2"/>
  <c r="E421" i="2"/>
  <c r="H421" i="2"/>
  <c r="I421" i="2"/>
  <c r="J421" i="2"/>
  <c r="E422" i="2"/>
  <c r="H422" i="2"/>
  <c r="I422" i="2"/>
  <c r="J422" i="2"/>
  <c r="E423" i="2"/>
  <c r="H423" i="2"/>
  <c r="I423" i="2"/>
  <c r="J423" i="2"/>
  <c r="E424" i="2"/>
  <c r="H424" i="2"/>
  <c r="I424" i="2"/>
  <c r="J424" i="2"/>
  <c r="E425" i="2"/>
  <c r="H425" i="2"/>
  <c r="I425" i="2"/>
  <c r="J425" i="2"/>
  <c r="E426" i="2"/>
  <c r="H426" i="2"/>
  <c r="I426" i="2"/>
  <c r="J426" i="2"/>
  <c r="E427" i="2"/>
  <c r="H427" i="2"/>
  <c r="I427" i="2"/>
  <c r="J427" i="2"/>
  <c r="E428" i="2"/>
  <c r="H428" i="2"/>
  <c r="I428" i="2"/>
  <c r="J428" i="2"/>
  <c r="E429" i="2"/>
  <c r="H429" i="2"/>
  <c r="I429" i="2"/>
  <c r="J429" i="2"/>
  <c r="E430" i="2"/>
  <c r="H430" i="2"/>
  <c r="I430" i="2"/>
  <c r="J430" i="2"/>
  <c r="E431" i="2"/>
  <c r="H431" i="2"/>
  <c r="I431" i="2"/>
  <c r="J431" i="2"/>
  <c r="E432" i="2"/>
  <c r="H432" i="2"/>
  <c r="I432" i="2"/>
  <c r="J432" i="2"/>
  <c r="E433" i="2"/>
  <c r="H433" i="2"/>
  <c r="I433" i="2"/>
  <c r="J433" i="2"/>
  <c r="E434" i="2"/>
  <c r="H434" i="2"/>
  <c r="I434" i="2"/>
  <c r="J434" i="2"/>
  <c r="E435" i="2"/>
  <c r="H435" i="2"/>
  <c r="I435" i="2"/>
  <c r="J435" i="2"/>
  <c r="E436" i="2"/>
  <c r="H436" i="2"/>
  <c r="I436" i="2"/>
  <c r="J436" i="2"/>
  <c r="E437" i="2"/>
  <c r="H437" i="2"/>
  <c r="I437" i="2"/>
  <c r="J437" i="2"/>
  <c r="E438" i="2"/>
  <c r="H438" i="2"/>
  <c r="I438" i="2"/>
  <c r="J438" i="2"/>
  <c r="E439" i="2"/>
  <c r="H439" i="2"/>
  <c r="I439" i="2"/>
  <c r="J439" i="2"/>
  <c r="E440" i="2"/>
  <c r="H440" i="2"/>
  <c r="I440" i="2"/>
  <c r="J440" i="2"/>
  <c r="E441" i="2"/>
  <c r="H441" i="2"/>
  <c r="I441" i="2"/>
  <c r="J441" i="2"/>
  <c r="E442" i="2"/>
  <c r="H442" i="2"/>
  <c r="I442" i="2"/>
  <c r="J442" i="2"/>
  <c r="E443" i="2"/>
  <c r="H443" i="2"/>
  <c r="I443" i="2"/>
  <c r="J443" i="2"/>
  <c r="E444" i="2"/>
  <c r="H444" i="2"/>
  <c r="I444" i="2"/>
  <c r="J444" i="2"/>
  <c r="E445" i="2"/>
  <c r="H445" i="2"/>
  <c r="I445" i="2"/>
  <c r="J445" i="2"/>
  <c r="E446" i="2"/>
  <c r="H446" i="2"/>
  <c r="I446" i="2"/>
  <c r="J446" i="2"/>
  <c r="E447" i="2"/>
  <c r="H447" i="2"/>
  <c r="I447" i="2"/>
  <c r="J447" i="2"/>
  <c r="E448" i="2"/>
  <c r="H448" i="2"/>
  <c r="I448" i="2"/>
  <c r="J448" i="2"/>
  <c r="E449" i="2"/>
  <c r="H449" i="2"/>
  <c r="I449" i="2"/>
  <c r="J449" i="2"/>
  <c r="E450" i="2"/>
  <c r="H450" i="2"/>
  <c r="I450" i="2"/>
  <c r="J450" i="2"/>
  <c r="E451" i="2"/>
  <c r="H451" i="2"/>
  <c r="I451" i="2"/>
  <c r="J451" i="2"/>
  <c r="E452" i="2"/>
  <c r="H452" i="2"/>
  <c r="I452" i="2"/>
  <c r="J452" i="2"/>
  <c r="E453" i="2"/>
  <c r="H453" i="2"/>
  <c r="I453" i="2"/>
  <c r="J453" i="2"/>
  <c r="E454" i="2"/>
  <c r="H454" i="2"/>
  <c r="I454" i="2"/>
  <c r="J454" i="2"/>
  <c r="E455" i="2"/>
  <c r="H455" i="2"/>
  <c r="I455" i="2"/>
  <c r="J455" i="2"/>
  <c r="E456" i="2"/>
  <c r="H456" i="2"/>
  <c r="I456" i="2"/>
  <c r="J456" i="2"/>
  <c r="E457" i="2"/>
  <c r="H457" i="2"/>
  <c r="I457" i="2"/>
  <c r="J457" i="2"/>
  <c r="E458" i="2"/>
  <c r="H458" i="2"/>
  <c r="I458" i="2"/>
  <c r="J458" i="2"/>
  <c r="E459" i="2"/>
  <c r="H459" i="2"/>
  <c r="I459" i="2"/>
  <c r="J459" i="2"/>
  <c r="E460" i="2"/>
  <c r="H460" i="2"/>
  <c r="I460" i="2"/>
  <c r="J460" i="2"/>
  <c r="E461" i="2"/>
  <c r="H461" i="2"/>
  <c r="I461" i="2"/>
  <c r="J461" i="2"/>
  <c r="E462" i="2"/>
  <c r="H462" i="2"/>
  <c r="I462" i="2"/>
  <c r="J462" i="2"/>
  <c r="E463" i="2"/>
  <c r="H463" i="2"/>
  <c r="I463" i="2"/>
  <c r="J463" i="2"/>
  <c r="E464" i="2"/>
  <c r="H464" i="2"/>
  <c r="I464" i="2"/>
  <c r="J464" i="2"/>
  <c r="E465" i="2"/>
  <c r="H465" i="2"/>
  <c r="I465" i="2"/>
  <c r="J465" i="2"/>
  <c r="E466" i="2"/>
  <c r="H466" i="2"/>
  <c r="I466" i="2"/>
  <c r="J466" i="2"/>
  <c r="E467" i="2"/>
  <c r="H467" i="2"/>
  <c r="I467" i="2"/>
  <c r="J467" i="2"/>
  <c r="E468" i="2"/>
  <c r="H468" i="2"/>
  <c r="I468" i="2"/>
  <c r="J468" i="2"/>
  <c r="E469" i="2"/>
  <c r="H469" i="2"/>
  <c r="I469" i="2"/>
  <c r="J469" i="2"/>
  <c r="E470" i="2"/>
  <c r="H470" i="2"/>
  <c r="I470" i="2"/>
  <c r="J470" i="2"/>
  <c r="E471" i="2"/>
  <c r="H471" i="2"/>
  <c r="I471" i="2"/>
  <c r="J471" i="2"/>
  <c r="E472" i="2"/>
  <c r="H472" i="2"/>
  <c r="I472" i="2"/>
  <c r="J472" i="2"/>
  <c r="E473" i="2"/>
  <c r="H473" i="2"/>
  <c r="I473" i="2"/>
  <c r="J473" i="2"/>
  <c r="E474" i="2"/>
  <c r="H474" i="2"/>
  <c r="I474" i="2"/>
  <c r="J474" i="2"/>
  <c r="E475" i="2"/>
  <c r="H475" i="2"/>
  <c r="I475" i="2"/>
  <c r="J475" i="2"/>
  <c r="E476" i="2"/>
  <c r="H476" i="2"/>
  <c r="I476" i="2"/>
  <c r="J476" i="2"/>
  <c r="E477" i="2"/>
  <c r="H477" i="2"/>
  <c r="I477" i="2"/>
  <c r="J477" i="2"/>
  <c r="E478" i="2"/>
  <c r="H478" i="2"/>
  <c r="I478" i="2"/>
  <c r="J478" i="2"/>
  <c r="E479" i="2"/>
  <c r="H479" i="2"/>
  <c r="I479" i="2"/>
  <c r="J479" i="2"/>
  <c r="E480" i="2"/>
  <c r="H480" i="2"/>
  <c r="I480" i="2"/>
  <c r="J480" i="2"/>
  <c r="E481" i="2"/>
  <c r="H481" i="2"/>
  <c r="I481" i="2"/>
  <c r="J481" i="2"/>
  <c r="E482" i="2"/>
  <c r="H482" i="2"/>
  <c r="I482" i="2"/>
  <c r="J482" i="2"/>
  <c r="E483" i="2"/>
  <c r="H483" i="2"/>
  <c r="I483" i="2"/>
  <c r="J483" i="2"/>
  <c r="C2" i="9"/>
  <c r="D2" i="9"/>
  <c r="G2" i="9"/>
  <c r="I2" i="9"/>
  <c r="C3" i="9"/>
  <c r="D3" i="9"/>
  <c r="G3" i="9"/>
  <c r="I3" i="9"/>
  <c r="C4" i="9"/>
  <c r="D4" i="9"/>
  <c r="G4" i="9"/>
  <c r="I4" i="9"/>
  <c r="C5" i="9"/>
  <c r="B5" i="9"/>
  <c r="D5" i="9"/>
  <c r="G5" i="9"/>
  <c r="I5" i="9"/>
  <c r="C6" i="9"/>
  <c r="D6" i="9"/>
  <c r="G6" i="9"/>
  <c r="I6" i="9"/>
  <c r="C7" i="9"/>
  <c r="D7" i="9"/>
  <c r="G7" i="9"/>
  <c r="I7" i="9"/>
  <c r="C8" i="9"/>
  <c r="D8" i="9"/>
  <c r="G8" i="9"/>
  <c r="I8" i="9"/>
  <c r="C9" i="9"/>
  <c r="B9" i="9"/>
  <c r="D9" i="9"/>
  <c r="E9" i="9"/>
  <c r="G9" i="9"/>
  <c r="I9" i="9"/>
  <c r="C10" i="9"/>
  <c r="D10" i="9"/>
  <c r="G10" i="9"/>
  <c r="I10" i="9"/>
  <c r="C11" i="9"/>
  <c r="D11" i="9"/>
  <c r="G11" i="9"/>
  <c r="I11" i="9"/>
  <c r="C12" i="9"/>
  <c r="D12" i="9"/>
  <c r="G12" i="9"/>
  <c r="I12" i="9"/>
  <c r="C13" i="9"/>
  <c r="D13" i="9"/>
  <c r="G13" i="9"/>
  <c r="I13" i="9"/>
  <c r="C14" i="9"/>
  <c r="D14" i="9"/>
  <c r="G14" i="9"/>
  <c r="I14" i="9"/>
  <c r="E485" i="2"/>
  <c r="H485" i="2"/>
  <c r="I485" i="2"/>
  <c r="J485" i="2"/>
  <c r="E486" i="2"/>
  <c r="H486" i="2"/>
  <c r="I486" i="2"/>
  <c r="J486" i="2"/>
  <c r="E487" i="2"/>
  <c r="H487" i="2"/>
  <c r="I487" i="2"/>
  <c r="J487" i="2"/>
  <c r="E488" i="2"/>
  <c r="H488" i="2"/>
  <c r="I488" i="2"/>
  <c r="J488" i="2"/>
  <c r="E489" i="2"/>
  <c r="H489" i="2"/>
  <c r="I489" i="2"/>
  <c r="J489" i="2"/>
  <c r="E490" i="2"/>
  <c r="H490" i="2"/>
  <c r="I490" i="2"/>
  <c r="J490" i="2"/>
  <c r="E491" i="2"/>
  <c r="H491" i="2"/>
  <c r="I491" i="2"/>
  <c r="J491" i="2"/>
  <c r="E492" i="2"/>
  <c r="H492" i="2"/>
  <c r="I492" i="2"/>
  <c r="J492" i="2"/>
  <c r="E493" i="2"/>
  <c r="H493" i="2"/>
  <c r="I493" i="2"/>
  <c r="J493" i="2"/>
  <c r="E494" i="2"/>
  <c r="H494" i="2"/>
  <c r="I494" i="2"/>
  <c r="J494" i="2"/>
  <c r="E495" i="2"/>
  <c r="H495" i="2"/>
  <c r="I495" i="2"/>
  <c r="J495" i="2"/>
  <c r="E496" i="2"/>
  <c r="H496" i="2"/>
  <c r="I496" i="2"/>
  <c r="J496" i="2"/>
  <c r="E497" i="2"/>
  <c r="H497" i="2"/>
  <c r="I497" i="2"/>
  <c r="J497" i="2"/>
  <c r="E498" i="2"/>
  <c r="H498" i="2"/>
  <c r="I498" i="2"/>
  <c r="J498" i="2"/>
  <c r="E499" i="2"/>
  <c r="H499" i="2"/>
  <c r="I499" i="2"/>
  <c r="J499" i="2"/>
  <c r="E500" i="2"/>
  <c r="H500" i="2"/>
  <c r="I500" i="2"/>
  <c r="J500" i="2"/>
  <c r="E501" i="2"/>
  <c r="H501" i="2"/>
  <c r="I501" i="2"/>
  <c r="J501" i="2"/>
  <c r="E502" i="2"/>
  <c r="H502" i="2"/>
  <c r="I502" i="2"/>
  <c r="J502" i="2"/>
  <c r="E503" i="2"/>
  <c r="H503" i="2"/>
  <c r="I503" i="2"/>
  <c r="J503" i="2"/>
  <c r="E504" i="2"/>
  <c r="H504" i="2"/>
  <c r="I504" i="2"/>
  <c r="J504" i="2"/>
  <c r="E505" i="2"/>
  <c r="H505" i="2"/>
  <c r="I505" i="2"/>
  <c r="J505" i="2"/>
  <c r="E506" i="2"/>
  <c r="H506" i="2"/>
  <c r="I506" i="2"/>
  <c r="J506" i="2"/>
  <c r="E507" i="2"/>
  <c r="H507" i="2"/>
  <c r="I507" i="2"/>
  <c r="J507" i="2"/>
  <c r="E508" i="2"/>
  <c r="H508" i="2"/>
  <c r="I508" i="2"/>
  <c r="J508" i="2"/>
  <c r="E509" i="2"/>
  <c r="H509" i="2"/>
  <c r="I509" i="2"/>
  <c r="J509" i="2"/>
  <c r="E510" i="2"/>
  <c r="H510" i="2"/>
  <c r="I510" i="2"/>
  <c r="J510" i="2"/>
  <c r="E511" i="2"/>
  <c r="H511" i="2"/>
  <c r="I511" i="2"/>
  <c r="J511" i="2"/>
  <c r="E512" i="2"/>
  <c r="H512" i="2"/>
  <c r="I512" i="2"/>
  <c r="J512" i="2"/>
  <c r="E513" i="2"/>
  <c r="H513" i="2"/>
  <c r="I513" i="2"/>
  <c r="J513" i="2"/>
  <c r="E514" i="2"/>
  <c r="H514" i="2"/>
  <c r="I514" i="2"/>
  <c r="J514" i="2"/>
  <c r="E515" i="2"/>
  <c r="H515" i="2"/>
  <c r="I515" i="2"/>
  <c r="J515" i="2"/>
  <c r="E516" i="2"/>
  <c r="H516" i="2"/>
  <c r="I516" i="2"/>
  <c r="J516" i="2"/>
  <c r="E517" i="2"/>
  <c r="H517" i="2"/>
  <c r="I517" i="2"/>
  <c r="J517" i="2"/>
  <c r="E518" i="2"/>
  <c r="H518" i="2"/>
  <c r="I518" i="2"/>
  <c r="J518" i="2"/>
  <c r="E519" i="2"/>
  <c r="H519" i="2"/>
  <c r="I519" i="2"/>
  <c r="J519" i="2"/>
  <c r="E520" i="2"/>
  <c r="H520" i="2"/>
  <c r="I520" i="2"/>
  <c r="J520" i="2"/>
  <c r="E521" i="2"/>
  <c r="H521" i="2"/>
  <c r="I521" i="2"/>
  <c r="J521" i="2"/>
  <c r="E522" i="2"/>
  <c r="H522" i="2"/>
  <c r="I522" i="2"/>
  <c r="J522" i="2"/>
  <c r="E523" i="2"/>
  <c r="H523" i="2"/>
  <c r="I523" i="2"/>
  <c r="J523" i="2"/>
  <c r="E524" i="2"/>
  <c r="H524" i="2"/>
  <c r="I524" i="2"/>
  <c r="J524" i="2"/>
  <c r="E525" i="2"/>
  <c r="H525" i="2"/>
  <c r="I525" i="2"/>
  <c r="J525" i="2"/>
  <c r="E526" i="2"/>
  <c r="H526" i="2"/>
  <c r="I526" i="2"/>
  <c r="J526" i="2"/>
  <c r="E527" i="2"/>
  <c r="H527" i="2"/>
  <c r="I527" i="2"/>
  <c r="J527" i="2"/>
  <c r="E528" i="2"/>
  <c r="H528" i="2"/>
  <c r="I528" i="2"/>
  <c r="J528" i="2"/>
  <c r="E529" i="2"/>
  <c r="H529" i="2"/>
  <c r="I529" i="2"/>
  <c r="J529" i="2"/>
  <c r="E530" i="2"/>
  <c r="H530" i="2"/>
  <c r="I530" i="2"/>
  <c r="J530" i="2"/>
  <c r="E531" i="2"/>
  <c r="H531" i="2"/>
  <c r="I531" i="2"/>
  <c r="J531" i="2"/>
  <c r="E532" i="2"/>
  <c r="H532" i="2"/>
  <c r="I532" i="2"/>
  <c r="J532" i="2"/>
  <c r="E533" i="2"/>
  <c r="H533" i="2"/>
  <c r="I533" i="2"/>
  <c r="J533" i="2"/>
  <c r="E534" i="2"/>
  <c r="H534" i="2"/>
  <c r="I534" i="2"/>
  <c r="J534" i="2"/>
  <c r="E535" i="2"/>
  <c r="H535" i="2"/>
  <c r="I535" i="2"/>
  <c r="J535" i="2"/>
  <c r="E536" i="2"/>
  <c r="H536" i="2"/>
  <c r="I536" i="2"/>
  <c r="J536" i="2"/>
  <c r="E537" i="2"/>
  <c r="H537" i="2"/>
  <c r="I537" i="2"/>
  <c r="J537" i="2"/>
  <c r="E538" i="2"/>
  <c r="H538" i="2"/>
  <c r="I538" i="2"/>
  <c r="J538" i="2"/>
  <c r="E539" i="2"/>
  <c r="H539" i="2"/>
  <c r="I539" i="2"/>
  <c r="J539" i="2"/>
  <c r="E540" i="2"/>
  <c r="H540" i="2"/>
  <c r="I540" i="2"/>
  <c r="J540" i="2"/>
  <c r="E541" i="2"/>
  <c r="H541" i="2"/>
  <c r="I541" i="2"/>
  <c r="J541" i="2"/>
  <c r="E542" i="2"/>
  <c r="H542" i="2"/>
  <c r="I542" i="2"/>
  <c r="J542" i="2"/>
  <c r="E543" i="2"/>
  <c r="H543" i="2"/>
  <c r="I543" i="2"/>
  <c r="J543" i="2"/>
  <c r="E544" i="2"/>
  <c r="H544" i="2"/>
  <c r="I544" i="2"/>
  <c r="J544" i="2"/>
  <c r="E545" i="2"/>
  <c r="H545" i="2"/>
  <c r="I545" i="2"/>
  <c r="J545" i="2"/>
  <c r="E546" i="2"/>
  <c r="H546" i="2"/>
  <c r="I546" i="2"/>
  <c r="J546" i="2"/>
  <c r="E547" i="2"/>
  <c r="H547" i="2"/>
  <c r="I547" i="2"/>
  <c r="J547" i="2"/>
  <c r="E548" i="2"/>
  <c r="H548" i="2"/>
  <c r="I548" i="2"/>
  <c r="J548" i="2"/>
  <c r="E549" i="2"/>
  <c r="H549" i="2"/>
  <c r="I549" i="2"/>
  <c r="J549" i="2"/>
  <c r="E550" i="2"/>
  <c r="H550" i="2"/>
  <c r="I550" i="2"/>
  <c r="J550" i="2"/>
  <c r="E551" i="2"/>
  <c r="H551" i="2"/>
  <c r="I551" i="2"/>
  <c r="J551" i="2"/>
  <c r="E552" i="2"/>
  <c r="H552" i="2"/>
  <c r="I552" i="2"/>
  <c r="J552" i="2"/>
  <c r="E553" i="2"/>
  <c r="H553" i="2"/>
  <c r="I553" i="2"/>
  <c r="J553" i="2"/>
  <c r="E554" i="2"/>
  <c r="H554" i="2"/>
  <c r="I554" i="2"/>
  <c r="J554" i="2"/>
  <c r="E555" i="2"/>
  <c r="H555" i="2"/>
  <c r="I555" i="2"/>
  <c r="J555" i="2"/>
  <c r="E556" i="2"/>
  <c r="H556" i="2"/>
  <c r="I556" i="2"/>
  <c r="J556" i="2"/>
  <c r="E557" i="2"/>
  <c r="H557" i="2"/>
  <c r="I557" i="2"/>
  <c r="J557" i="2"/>
  <c r="E558" i="2"/>
  <c r="H558" i="2"/>
  <c r="I558" i="2"/>
  <c r="J558" i="2"/>
  <c r="E559" i="2"/>
  <c r="H559" i="2"/>
  <c r="I559" i="2"/>
  <c r="J559" i="2"/>
  <c r="E560" i="2"/>
  <c r="H560" i="2"/>
  <c r="I560" i="2"/>
  <c r="J560" i="2"/>
  <c r="E561" i="2"/>
  <c r="H561" i="2"/>
  <c r="I561" i="2"/>
  <c r="J561" i="2"/>
  <c r="E562" i="2"/>
  <c r="H562" i="2"/>
  <c r="I562" i="2"/>
  <c r="J562" i="2"/>
  <c r="E563" i="2"/>
  <c r="H563" i="2"/>
  <c r="I563" i="2"/>
  <c r="J563" i="2"/>
  <c r="E564" i="2"/>
  <c r="H564" i="2"/>
  <c r="I564" i="2"/>
  <c r="J564" i="2"/>
  <c r="E565" i="2"/>
  <c r="H565" i="2"/>
  <c r="I565" i="2"/>
  <c r="J565" i="2"/>
  <c r="E566" i="2"/>
  <c r="H566" i="2"/>
  <c r="I566" i="2"/>
  <c r="J566" i="2"/>
  <c r="E567" i="2"/>
  <c r="H567" i="2"/>
  <c r="I567" i="2"/>
  <c r="J567" i="2"/>
  <c r="E568" i="2"/>
  <c r="H568" i="2"/>
  <c r="I568" i="2"/>
  <c r="J568" i="2"/>
  <c r="E569" i="2"/>
  <c r="H569" i="2"/>
  <c r="I569" i="2"/>
  <c r="J569" i="2"/>
  <c r="E570" i="2"/>
  <c r="H570" i="2"/>
  <c r="I570" i="2"/>
  <c r="J570" i="2"/>
  <c r="E571" i="2"/>
  <c r="H571" i="2"/>
  <c r="I571" i="2"/>
  <c r="J571" i="2"/>
  <c r="E572" i="2"/>
  <c r="H572" i="2"/>
  <c r="I572" i="2"/>
  <c r="J572" i="2"/>
  <c r="E573" i="2"/>
  <c r="H573" i="2"/>
  <c r="I573" i="2"/>
  <c r="J573" i="2"/>
  <c r="E574" i="2"/>
  <c r="H574" i="2"/>
  <c r="I574" i="2"/>
  <c r="J574" i="2"/>
  <c r="E575" i="2"/>
  <c r="H575" i="2"/>
  <c r="I575" i="2"/>
  <c r="J575" i="2"/>
  <c r="E576" i="2"/>
  <c r="H576" i="2"/>
  <c r="I576" i="2"/>
  <c r="J576" i="2"/>
  <c r="E577" i="2"/>
  <c r="H577" i="2"/>
  <c r="I577" i="2"/>
  <c r="J577" i="2"/>
  <c r="E578" i="2"/>
  <c r="H578" i="2"/>
  <c r="I578" i="2"/>
  <c r="J578" i="2"/>
  <c r="E579" i="2"/>
  <c r="H579" i="2"/>
  <c r="I579" i="2"/>
  <c r="J579" i="2"/>
  <c r="E580" i="2"/>
  <c r="H580" i="2"/>
  <c r="I580" i="2"/>
  <c r="J580" i="2"/>
  <c r="E581" i="2"/>
  <c r="H581" i="2"/>
  <c r="I581" i="2"/>
  <c r="J581" i="2"/>
  <c r="E582" i="2"/>
  <c r="H582" i="2"/>
  <c r="I582" i="2"/>
  <c r="J582" i="2"/>
  <c r="E583" i="2"/>
  <c r="H583" i="2"/>
  <c r="I583" i="2"/>
  <c r="J583" i="2"/>
  <c r="E584" i="2"/>
  <c r="H584" i="2"/>
  <c r="I584" i="2"/>
  <c r="J584" i="2"/>
  <c r="E585" i="2"/>
  <c r="H585" i="2"/>
  <c r="I585" i="2"/>
  <c r="J585" i="2"/>
  <c r="E586" i="2"/>
  <c r="H586" i="2"/>
  <c r="I586" i="2"/>
  <c r="J586" i="2"/>
  <c r="E587" i="2"/>
  <c r="H587" i="2"/>
  <c r="I587" i="2"/>
  <c r="J587" i="2"/>
  <c r="E588" i="2"/>
  <c r="H588" i="2"/>
  <c r="I588" i="2"/>
  <c r="J588" i="2"/>
  <c r="E589" i="2"/>
  <c r="H589" i="2"/>
  <c r="I589" i="2"/>
  <c r="J589" i="2"/>
  <c r="E590" i="2"/>
  <c r="H590" i="2"/>
  <c r="I590" i="2"/>
  <c r="J590" i="2"/>
  <c r="E591" i="2"/>
  <c r="H591" i="2"/>
  <c r="I591" i="2"/>
  <c r="J591" i="2"/>
  <c r="E592" i="2"/>
  <c r="H592" i="2"/>
  <c r="I592" i="2"/>
  <c r="J592" i="2"/>
  <c r="E593" i="2"/>
  <c r="H593" i="2"/>
  <c r="I593" i="2"/>
  <c r="J593" i="2"/>
  <c r="E594" i="2"/>
  <c r="H594" i="2"/>
  <c r="I594" i="2"/>
  <c r="J594" i="2"/>
  <c r="E595" i="2"/>
  <c r="H595" i="2"/>
  <c r="I595" i="2"/>
  <c r="J595" i="2"/>
  <c r="E596" i="2"/>
  <c r="H596" i="2"/>
  <c r="I596" i="2"/>
  <c r="J596" i="2"/>
  <c r="E597" i="2"/>
  <c r="H597" i="2"/>
  <c r="I597" i="2"/>
  <c r="J597" i="2"/>
  <c r="E598" i="2"/>
  <c r="H598" i="2"/>
  <c r="I598" i="2"/>
  <c r="J598" i="2"/>
  <c r="E599" i="2"/>
  <c r="H599" i="2"/>
  <c r="I599" i="2"/>
  <c r="J599" i="2"/>
  <c r="E600" i="2"/>
  <c r="H600" i="2"/>
  <c r="I600" i="2"/>
  <c r="J600" i="2"/>
  <c r="E601" i="2"/>
  <c r="H601" i="2"/>
  <c r="I601" i="2"/>
  <c r="J601" i="2"/>
  <c r="E602" i="2"/>
  <c r="H602" i="2"/>
  <c r="I602" i="2"/>
  <c r="J602" i="2"/>
  <c r="E603" i="2"/>
  <c r="H603" i="2"/>
  <c r="I603" i="2"/>
  <c r="J603" i="2"/>
  <c r="E604" i="2"/>
  <c r="H604" i="2"/>
  <c r="I604" i="2"/>
  <c r="J604" i="2"/>
  <c r="E605" i="2"/>
  <c r="H605" i="2"/>
  <c r="I605" i="2"/>
  <c r="J605" i="2"/>
  <c r="E606" i="2"/>
  <c r="H606" i="2"/>
  <c r="I606" i="2"/>
  <c r="J606" i="2"/>
  <c r="E607" i="2"/>
  <c r="H607" i="2"/>
  <c r="I607" i="2"/>
  <c r="J607" i="2"/>
  <c r="E608" i="2"/>
  <c r="H608" i="2"/>
  <c r="I608" i="2"/>
  <c r="J608" i="2"/>
  <c r="E609" i="2"/>
  <c r="H609" i="2"/>
  <c r="I609" i="2"/>
  <c r="J609" i="2"/>
  <c r="E610" i="2"/>
  <c r="H610" i="2"/>
  <c r="I610" i="2"/>
  <c r="J610" i="2"/>
  <c r="E611" i="2"/>
  <c r="H611" i="2"/>
  <c r="I611" i="2"/>
  <c r="J611" i="2"/>
  <c r="E612" i="2"/>
  <c r="H612" i="2"/>
  <c r="I612" i="2"/>
  <c r="J612" i="2"/>
  <c r="E613" i="2"/>
  <c r="H613" i="2"/>
  <c r="I613" i="2"/>
  <c r="J613" i="2"/>
  <c r="E614" i="2"/>
  <c r="H614" i="2"/>
  <c r="I614" i="2"/>
  <c r="J614" i="2"/>
  <c r="E615" i="2"/>
  <c r="H615" i="2"/>
  <c r="I615" i="2"/>
  <c r="J615" i="2"/>
  <c r="E616" i="2"/>
  <c r="H616" i="2"/>
  <c r="I616" i="2"/>
  <c r="J616" i="2"/>
  <c r="E617" i="2"/>
  <c r="H617" i="2"/>
  <c r="I617" i="2"/>
  <c r="J617" i="2"/>
  <c r="E618" i="2"/>
  <c r="H618" i="2"/>
  <c r="I618" i="2"/>
  <c r="J618" i="2"/>
  <c r="E619" i="2"/>
  <c r="H619" i="2"/>
  <c r="I619" i="2"/>
  <c r="J619" i="2"/>
  <c r="E620" i="2"/>
  <c r="H620" i="2"/>
  <c r="I620" i="2"/>
  <c r="J620" i="2"/>
  <c r="E621" i="2"/>
  <c r="H621" i="2"/>
  <c r="I621" i="2"/>
  <c r="J621" i="2"/>
  <c r="E622" i="2"/>
  <c r="H622" i="2"/>
  <c r="I622" i="2"/>
  <c r="J622" i="2"/>
  <c r="E623" i="2"/>
  <c r="H623" i="2"/>
  <c r="I623" i="2"/>
  <c r="J623" i="2"/>
  <c r="E624" i="2"/>
  <c r="H624" i="2"/>
  <c r="I624" i="2"/>
  <c r="J624" i="2"/>
  <c r="E625" i="2"/>
  <c r="H625" i="2"/>
  <c r="I625" i="2"/>
  <c r="J625" i="2"/>
  <c r="E626" i="2"/>
  <c r="H626" i="2"/>
  <c r="I626" i="2"/>
  <c r="J626" i="2"/>
  <c r="E627" i="2"/>
  <c r="H627" i="2"/>
  <c r="I627" i="2"/>
  <c r="J627" i="2"/>
  <c r="E628" i="2"/>
  <c r="H628" i="2"/>
  <c r="I628" i="2"/>
  <c r="J628" i="2"/>
  <c r="E629" i="2"/>
  <c r="H629" i="2"/>
  <c r="I629" i="2"/>
  <c r="J629" i="2"/>
  <c r="E630" i="2"/>
  <c r="H630" i="2"/>
  <c r="I630" i="2"/>
  <c r="J630" i="2"/>
  <c r="E631" i="2"/>
  <c r="H631" i="2"/>
  <c r="I631" i="2"/>
  <c r="J631" i="2"/>
  <c r="E632" i="2"/>
  <c r="H632" i="2"/>
  <c r="I632" i="2"/>
  <c r="J632" i="2"/>
  <c r="E633" i="2"/>
  <c r="H633" i="2"/>
  <c r="I633" i="2"/>
  <c r="J633" i="2"/>
  <c r="E634" i="2"/>
  <c r="H634" i="2"/>
  <c r="I634" i="2"/>
  <c r="J634" i="2"/>
  <c r="E635" i="2"/>
  <c r="H635" i="2"/>
  <c r="I635" i="2"/>
  <c r="J635" i="2"/>
  <c r="E636" i="2"/>
  <c r="H636" i="2"/>
  <c r="I636" i="2"/>
  <c r="J636" i="2"/>
  <c r="E637" i="2"/>
  <c r="H637" i="2"/>
  <c r="I637" i="2"/>
  <c r="J637" i="2"/>
  <c r="E638" i="2"/>
  <c r="H638" i="2"/>
  <c r="I638" i="2"/>
  <c r="J638" i="2"/>
  <c r="E639" i="2"/>
  <c r="H639" i="2"/>
  <c r="I639" i="2"/>
  <c r="J639" i="2"/>
  <c r="E640" i="2"/>
  <c r="H640" i="2"/>
  <c r="I640" i="2"/>
  <c r="J640" i="2"/>
  <c r="E641" i="2"/>
  <c r="H641" i="2"/>
  <c r="I641" i="2"/>
  <c r="J641" i="2"/>
  <c r="E642" i="2"/>
  <c r="H642" i="2"/>
  <c r="I642" i="2"/>
  <c r="J642" i="2"/>
  <c r="E643" i="2"/>
  <c r="H643" i="2"/>
  <c r="I643" i="2"/>
  <c r="J643" i="2"/>
  <c r="E644" i="2"/>
  <c r="H644" i="2"/>
  <c r="I644" i="2"/>
  <c r="J644" i="2"/>
  <c r="E645" i="2"/>
  <c r="H645" i="2"/>
  <c r="I645" i="2"/>
  <c r="J645" i="2"/>
  <c r="E646" i="2"/>
  <c r="H646" i="2"/>
  <c r="I646" i="2"/>
  <c r="J646" i="2"/>
  <c r="E647" i="2"/>
  <c r="H647" i="2"/>
  <c r="I647" i="2"/>
  <c r="J647" i="2"/>
  <c r="E648" i="2"/>
  <c r="H648" i="2"/>
  <c r="I648" i="2"/>
  <c r="J648" i="2"/>
  <c r="E649" i="2"/>
  <c r="H649" i="2"/>
  <c r="I649" i="2"/>
  <c r="J649" i="2"/>
  <c r="E650" i="2"/>
  <c r="H650" i="2"/>
  <c r="I650" i="2"/>
  <c r="J650" i="2"/>
  <c r="E651" i="2"/>
  <c r="H651" i="2"/>
  <c r="I651" i="2"/>
  <c r="J651" i="2"/>
  <c r="E652" i="2"/>
  <c r="H652" i="2"/>
  <c r="I652" i="2"/>
  <c r="J652" i="2"/>
  <c r="E653" i="2"/>
  <c r="H653" i="2"/>
  <c r="I653" i="2"/>
  <c r="J653" i="2"/>
  <c r="E654" i="2"/>
  <c r="H654" i="2"/>
  <c r="I654" i="2"/>
  <c r="J654" i="2"/>
  <c r="E655" i="2"/>
  <c r="H655" i="2"/>
  <c r="I655" i="2"/>
  <c r="J655" i="2"/>
  <c r="E656" i="2"/>
  <c r="H656" i="2"/>
  <c r="I656" i="2"/>
  <c r="J656" i="2"/>
  <c r="E657" i="2"/>
  <c r="H657" i="2"/>
  <c r="I657" i="2"/>
  <c r="J657" i="2"/>
  <c r="E658" i="2"/>
  <c r="H658" i="2"/>
  <c r="I658" i="2"/>
  <c r="J658" i="2"/>
  <c r="E659" i="2"/>
  <c r="H659" i="2"/>
  <c r="I659" i="2"/>
  <c r="J659" i="2"/>
  <c r="E660" i="2"/>
  <c r="H660" i="2"/>
  <c r="I660" i="2"/>
  <c r="J660" i="2"/>
  <c r="E661" i="2"/>
  <c r="H661" i="2"/>
  <c r="I661" i="2"/>
  <c r="J661" i="2"/>
  <c r="E662" i="2"/>
  <c r="H662" i="2"/>
  <c r="I662" i="2"/>
  <c r="J662" i="2"/>
  <c r="E663" i="2"/>
  <c r="H663" i="2"/>
  <c r="I663" i="2"/>
  <c r="J663" i="2"/>
  <c r="E664" i="2"/>
  <c r="H664" i="2"/>
  <c r="I664" i="2"/>
  <c r="J664" i="2"/>
  <c r="E665" i="2"/>
  <c r="H665" i="2"/>
  <c r="I665" i="2"/>
  <c r="J665" i="2"/>
  <c r="E666" i="2"/>
  <c r="H666" i="2"/>
  <c r="I666" i="2"/>
  <c r="J666" i="2"/>
  <c r="E667" i="2"/>
  <c r="H667" i="2"/>
  <c r="I667" i="2"/>
  <c r="J667" i="2"/>
  <c r="E668" i="2"/>
  <c r="H668" i="2"/>
  <c r="I668" i="2"/>
  <c r="J668" i="2"/>
  <c r="E669" i="2"/>
  <c r="H669" i="2"/>
  <c r="I669" i="2"/>
  <c r="J669" i="2"/>
  <c r="E670" i="2"/>
  <c r="H670" i="2"/>
  <c r="I670" i="2"/>
  <c r="J670" i="2"/>
  <c r="E671" i="2"/>
  <c r="H671" i="2"/>
  <c r="I671" i="2"/>
  <c r="J671" i="2"/>
  <c r="E672" i="2"/>
  <c r="H672" i="2"/>
  <c r="I672" i="2"/>
  <c r="J672" i="2"/>
  <c r="E673" i="2"/>
  <c r="H673" i="2"/>
  <c r="I673" i="2"/>
  <c r="J673" i="2"/>
  <c r="E674" i="2"/>
  <c r="H674" i="2"/>
  <c r="I674" i="2"/>
  <c r="J674" i="2"/>
  <c r="E675" i="2"/>
  <c r="H675" i="2"/>
  <c r="I675" i="2"/>
  <c r="J675" i="2"/>
  <c r="E676" i="2"/>
  <c r="H676" i="2"/>
  <c r="I676" i="2"/>
  <c r="J676" i="2"/>
  <c r="E677" i="2"/>
  <c r="H677" i="2"/>
  <c r="I677" i="2"/>
  <c r="J677" i="2"/>
  <c r="E678" i="2"/>
  <c r="H678" i="2"/>
  <c r="I678" i="2"/>
  <c r="J678" i="2"/>
  <c r="E679" i="2"/>
  <c r="H679" i="2"/>
  <c r="I679" i="2"/>
  <c r="J679" i="2"/>
  <c r="E680" i="2"/>
  <c r="H680" i="2"/>
  <c r="I680" i="2"/>
  <c r="J680" i="2"/>
  <c r="E681" i="2"/>
  <c r="H681" i="2"/>
  <c r="I681" i="2"/>
  <c r="J681" i="2"/>
  <c r="E682" i="2"/>
  <c r="H682" i="2"/>
  <c r="I682" i="2"/>
  <c r="J682" i="2"/>
  <c r="E683" i="2"/>
  <c r="H683" i="2"/>
  <c r="I683" i="2"/>
  <c r="J683" i="2"/>
  <c r="E684" i="2"/>
  <c r="H684" i="2"/>
  <c r="I684" i="2"/>
  <c r="J684" i="2"/>
  <c r="E685" i="2"/>
  <c r="H685" i="2"/>
  <c r="I685" i="2"/>
  <c r="J685" i="2"/>
  <c r="E686" i="2"/>
  <c r="H686" i="2"/>
  <c r="I686" i="2"/>
  <c r="J686" i="2"/>
  <c r="E687" i="2"/>
  <c r="H687" i="2"/>
  <c r="I687" i="2"/>
  <c r="J687" i="2"/>
  <c r="E688" i="2"/>
  <c r="H688" i="2"/>
  <c r="I688" i="2"/>
  <c r="J688" i="2"/>
  <c r="E689" i="2"/>
  <c r="H689" i="2"/>
  <c r="I689" i="2"/>
  <c r="J689" i="2"/>
  <c r="E690" i="2"/>
  <c r="H690" i="2"/>
  <c r="I690" i="2"/>
  <c r="J690" i="2"/>
  <c r="E691" i="2"/>
  <c r="H691" i="2"/>
  <c r="I691" i="2"/>
  <c r="J691" i="2"/>
  <c r="E692" i="2"/>
  <c r="H692" i="2"/>
  <c r="I692" i="2"/>
  <c r="J692" i="2"/>
  <c r="E693" i="2"/>
  <c r="H693" i="2"/>
  <c r="I693" i="2"/>
  <c r="J693" i="2"/>
  <c r="E694" i="2"/>
  <c r="H694" i="2"/>
  <c r="I694" i="2"/>
  <c r="J694" i="2"/>
  <c r="E695" i="2"/>
  <c r="H695" i="2"/>
  <c r="I695" i="2"/>
  <c r="J695" i="2"/>
  <c r="E696" i="2"/>
  <c r="H696" i="2"/>
  <c r="I696" i="2"/>
  <c r="J696" i="2"/>
  <c r="E697" i="2"/>
  <c r="H697" i="2"/>
  <c r="I697" i="2"/>
  <c r="J697" i="2"/>
  <c r="E698" i="2"/>
  <c r="H698" i="2"/>
  <c r="I698" i="2"/>
  <c r="J698" i="2"/>
  <c r="E699" i="2"/>
  <c r="H699" i="2"/>
  <c r="I699" i="2"/>
  <c r="J699" i="2"/>
  <c r="E700" i="2"/>
  <c r="H700" i="2"/>
  <c r="I700" i="2"/>
  <c r="J700" i="2"/>
  <c r="E701" i="2"/>
  <c r="H701" i="2"/>
  <c r="I701" i="2"/>
  <c r="J701" i="2"/>
  <c r="E702" i="2"/>
  <c r="H702" i="2"/>
  <c r="I702" i="2"/>
  <c r="J702" i="2"/>
  <c r="E703" i="2"/>
  <c r="H703" i="2"/>
  <c r="I703" i="2"/>
  <c r="J703" i="2"/>
  <c r="E704" i="2"/>
  <c r="H704" i="2"/>
  <c r="I704" i="2"/>
  <c r="J704" i="2"/>
  <c r="E705" i="2"/>
  <c r="H705" i="2"/>
  <c r="I705" i="2"/>
  <c r="J705" i="2"/>
  <c r="E706" i="2"/>
  <c r="H706" i="2"/>
  <c r="I706" i="2"/>
  <c r="J706" i="2"/>
  <c r="E707" i="2"/>
  <c r="H707" i="2"/>
  <c r="I707" i="2"/>
  <c r="J707" i="2"/>
  <c r="E708" i="2"/>
  <c r="H708" i="2"/>
  <c r="I708" i="2"/>
  <c r="J708" i="2"/>
  <c r="E709" i="2"/>
  <c r="H709" i="2"/>
  <c r="I709" i="2"/>
  <c r="J709" i="2"/>
  <c r="E710" i="2"/>
  <c r="H710" i="2"/>
  <c r="I710" i="2"/>
  <c r="J710" i="2"/>
  <c r="E711" i="2"/>
  <c r="H711" i="2"/>
  <c r="I711" i="2"/>
  <c r="J711" i="2"/>
  <c r="E712" i="2"/>
  <c r="H712" i="2"/>
  <c r="I712" i="2"/>
  <c r="J712" i="2"/>
  <c r="E713" i="2"/>
  <c r="H713" i="2"/>
  <c r="I713" i="2"/>
  <c r="J713" i="2"/>
  <c r="E714" i="2"/>
  <c r="H714" i="2"/>
  <c r="I714" i="2"/>
  <c r="J714" i="2"/>
  <c r="E715" i="2"/>
  <c r="H715" i="2"/>
  <c r="I715" i="2"/>
  <c r="J715" i="2"/>
  <c r="E716" i="2"/>
  <c r="H716" i="2"/>
  <c r="I716" i="2"/>
  <c r="J716" i="2"/>
  <c r="E717" i="2"/>
  <c r="H717" i="2"/>
  <c r="I717" i="2"/>
  <c r="J717" i="2"/>
  <c r="E718" i="2"/>
  <c r="H718" i="2"/>
  <c r="I718" i="2"/>
  <c r="J718" i="2"/>
  <c r="E719" i="2"/>
  <c r="H719" i="2"/>
  <c r="I719" i="2"/>
  <c r="J719" i="2"/>
  <c r="E720" i="2"/>
  <c r="H720" i="2"/>
  <c r="I720" i="2"/>
  <c r="J720" i="2"/>
  <c r="E721" i="2"/>
  <c r="H721" i="2"/>
  <c r="I721" i="2"/>
  <c r="J721" i="2"/>
  <c r="E722" i="2"/>
  <c r="H722" i="2"/>
  <c r="I722" i="2"/>
  <c r="J722" i="2"/>
  <c r="E723" i="2"/>
  <c r="H723" i="2"/>
  <c r="I723" i="2"/>
  <c r="J723" i="2"/>
  <c r="E724" i="2"/>
  <c r="H724" i="2"/>
  <c r="I724" i="2"/>
  <c r="J724" i="2"/>
  <c r="E725" i="2"/>
  <c r="H725" i="2"/>
  <c r="I725" i="2"/>
  <c r="J725" i="2"/>
  <c r="E726" i="2"/>
  <c r="H726" i="2"/>
  <c r="I726" i="2"/>
  <c r="J726" i="2"/>
  <c r="E727" i="2"/>
  <c r="H727" i="2"/>
  <c r="I727" i="2"/>
  <c r="J727" i="2"/>
  <c r="E728" i="2"/>
  <c r="H728" i="2"/>
  <c r="I728" i="2"/>
  <c r="J728" i="2"/>
  <c r="E729" i="2"/>
  <c r="H729" i="2"/>
  <c r="I729" i="2"/>
  <c r="J729" i="2"/>
  <c r="E730" i="2"/>
  <c r="H730" i="2"/>
  <c r="I730" i="2"/>
  <c r="J730" i="2"/>
  <c r="E731" i="2"/>
  <c r="H731" i="2"/>
  <c r="I731" i="2"/>
  <c r="J731" i="2"/>
  <c r="E732" i="2"/>
  <c r="H732" i="2"/>
  <c r="I732" i="2"/>
  <c r="J732" i="2"/>
  <c r="E733" i="2"/>
  <c r="H733" i="2"/>
  <c r="I733" i="2"/>
  <c r="J733" i="2"/>
  <c r="E734" i="2"/>
  <c r="H734" i="2"/>
  <c r="I734" i="2"/>
  <c r="J734" i="2"/>
  <c r="E735" i="2"/>
  <c r="H735" i="2"/>
  <c r="I735" i="2"/>
  <c r="J735" i="2"/>
  <c r="E736" i="2"/>
  <c r="H736" i="2"/>
  <c r="I736" i="2"/>
  <c r="J736" i="2"/>
  <c r="E737" i="2"/>
  <c r="H737" i="2"/>
  <c r="I737" i="2"/>
  <c r="J737" i="2"/>
  <c r="E738" i="2"/>
  <c r="H738" i="2"/>
  <c r="I738" i="2"/>
  <c r="J738" i="2"/>
  <c r="E739" i="2"/>
  <c r="H739" i="2"/>
  <c r="I739" i="2"/>
  <c r="J739" i="2"/>
  <c r="E740" i="2"/>
  <c r="H740" i="2"/>
  <c r="I740" i="2"/>
  <c r="J740" i="2"/>
  <c r="E741" i="2"/>
  <c r="H741" i="2"/>
  <c r="I741" i="2"/>
  <c r="J741" i="2"/>
  <c r="E742" i="2"/>
  <c r="H742" i="2"/>
  <c r="I742" i="2"/>
  <c r="J742" i="2"/>
  <c r="E743" i="2"/>
  <c r="H743" i="2"/>
  <c r="I743" i="2"/>
  <c r="J743" i="2"/>
  <c r="E744" i="2"/>
  <c r="H744" i="2"/>
  <c r="I744" i="2"/>
  <c r="J744" i="2"/>
  <c r="E745" i="2"/>
  <c r="H745" i="2"/>
  <c r="I745" i="2"/>
  <c r="J745" i="2"/>
  <c r="E746" i="2"/>
  <c r="H746" i="2"/>
  <c r="I746" i="2"/>
  <c r="J746" i="2"/>
  <c r="E747" i="2"/>
  <c r="H747" i="2"/>
  <c r="I747" i="2"/>
  <c r="J747" i="2"/>
  <c r="E748" i="2"/>
  <c r="H748" i="2"/>
  <c r="I748" i="2"/>
  <c r="J748" i="2"/>
  <c r="E749" i="2"/>
  <c r="H749" i="2"/>
  <c r="I749" i="2"/>
  <c r="J749" i="2"/>
  <c r="E750" i="2"/>
  <c r="H750" i="2"/>
  <c r="I750" i="2"/>
  <c r="J750" i="2"/>
  <c r="E751" i="2"/>
  <c r="H751" i="2"/>
  <c r="I751" i="2"/>
  <c r="J751" i="2"/>
  <c r="E752" i="2"/>
  <c r="H752" i="2"/>
  <c r="I752" i="2"/>
  <c r="J752" i="2"/>
  <c r="E753" i="2"/>
  <c r="H753" i="2"/>
  <c r="I753" i="2"/>
  <c r="J753" i="2"/>
  <c r="E754" i="2"/>
  <c r="H754" i="2"/>
  <c r="I754" i="2"/>
  <c r="J754" i="2"/>
  <c r="E755" i="2"/>
  <c r="H755" i="2"/>
  <c r="I755" i="2"/>
  <c r="J755" i="2"/>
  <c r="E756" i="2"/>
  <c r="H756" i="2"/>
  <c r="I756" i="2"/>
  <c r="J756" i="2"/>
  <c r="E757" i="2"/>
  <c r="H757" i="2"/>
  <c r="I757" i="2"/>
  <c r="J757" i="2"/>
  <c r="E758" i="2"/>
  <c r="H758" i="2"/>
  <c r="I758" i="2"/>
  <c r="J758" i="2"/>
  <c r="E759" i="2"/>
  <c r="H759" i="2"/>
  <c r="I759" i="2"/>
  <c r="J759" i="2"/>
  <c r="E760" i="2"/>
  <c r="H760" i="2"/>
  <c r="I760" i="2"/>
  <c r="J760" i="2"/>
  <c r="E761" i="2"/>
  <c r="H761" i="2"/>
  <c r="I761" i="2"/>
  <c r="J761" i="2"/>
  <c r="E762" i="2"/>
  <c r="H762" i="2"/>
  <c r="I762" i="2"/>
  <c r="J762" i="2"/>
  <c r="E763" i="2"/>
  <c r="H763" i="2"/>
  <c r="I763" i="2"/>
  <c r="J763" i="2"/>
  <c r="E764" i="2"/>
  <c r="H764" i="2"/>
  <c r="I764" i="2"/>
  <c r="J764" i="2"/>
  <c r="E765" i="2"/>
  <c r="H765" i="2"/>
  <c r="I765" i="2"/>
  <c r="J765" i="2"/>
  <c r="E766" i="2"/>
  <c r="H766" i="2"/>
  <c r="I766" i="2"/>
  <c r="J766" i="2"/>
  <c r="E767" i="2"/>
  <c r="H767" i="2"/>
  <c r="I767" i="2"/>
  <c r="J767" i="2"/>
  <c r="E768" i="2"/>
  <c r="H768" i="2"/>
  <c r="I768" i="2"/>
  <c r="J768" i="2"/>
  <c r="E769" i="2"/>
  <c r="H769" i="2"/>
  <c r="I769" i="2"/>
  <c r="J769" i="2"/>
  <c r="E770" i="2"/>
  <c r="H770" i="2"/>
  <c r="I770" i="2"/>
  <c r="J770" i="2"/>
  <c r="E771" i="2"/>
  <c r="H771" i="2"/>
  <c r="I771" i="2"/>
  <c r="J771" i="2"/>
  <c r="E772" i="2"/>
  <c r="H772" i="2"/>
  <c r="I772" i="2"/>
  <c r="J772" i="2"/>
  <c r="E773" i="2"/>
  <c r="H773" i="2"/>
  <c r="I773" i="2"/>
  <c r="J773" i="2"/>
  <c r="E774" i="2"/>
  <c r="H774" i="2"/>
  <c r="I774" i="2"/>
  <c r="J774" i="2"/>
  <c r="E775" i="2"/>
  <c r="H775" i="2"/>
  <c r="I775" i="2"/>
  <c r="J775" i="2"/>
  <c r="E776" i="2"/>
  <c r="H776" i="2"/>
  <c r="I776" i="2"/>
  <c r="J776" i="2"/>
  <c r="E777" i="2"/>
  <c r="H777" i="2"/>
  <c r="I777" i="2"/>
  <c r="J777" i="2"/>
  <c r="E778" i="2"/>
  <c r="H778" i="2"/>
  <c r="I778" i="2"/>
  <c r="J778" i="2"/>
  <c r="E779" i="2"/>
  <c r="H779" i="2"/>
  <c r="I779" i="2"/>
  <c r="J779" i="2"/>
  <c r="E780" i="2"/>
  <c r="H780" i="2"/>
  <c r="I780" i="2"/>
  <c r="J780" i="2"/>
  <c r="E781" i="2"/>
  <c r="H781" i="2"/>
  <c r="I781" i="2"/>
  <c r="J781" i="2"/>
  <c r="E782" i="2"/>
  <c r="H782" i="2"/>
  <c r="I782" i="2"/>
  <c r="J782" i="2"/>
  <c r="E783" i="2"/>
  <c r="H783" i="2"/>
  <c r="I783" i="2"/>
  <c r="J783" i="2"/>
  <c r="E784" i="2"/>
  <c r="H784" i="2"/>
  <c r="I784" i="2"/>
  <c r="J784" i="2"/>
  <c r="E785" i="2"/>
  <c r="H785" i="2"/>
  <c r="I785" i="2"/>
  <c r="J785" i="2"/>
  <c r="E786" i="2"/>
  <c r="H786" i="2"/>
  <c r="I786" i="2"/>
  <c r="J786" i="2"/>
  <c r="E787" i="2"/>
  <c r="H787" i="2"/>
  <c r="I787" i="2"/>
  <c r="J787" i="2"/>
  <c r="E788" i="2"/>
  <c r="H788" i="2"/>
  <c r="I788" i="2"/>
  <c r="J788" i="2"/>
  <c r="E789" i="2"/>
  <c r="H789" i="2"/>
  <c r="I789" i="2"/>
  <c r="J789" i="2"/>
  <c r="E790" i="2"/>
  <c r="H790" i="2"/>
  <c r="I790" i="2"/>
  <c r="J790" i="2"/>
  <c r="E791" i="2"/>
  <c r="H791" i="2"/>
  <c r="I791" i="2"/>
  <c r="J791" i="2"/>
  <c r="E792" i="2"/>
  <c r="H792" i="2"/>
  <c r="I792" i="2"/>
  <c r="J792" i="2"/>
  <c r="E793" i="2"/>
  <c r="H793" i="2"/>
  <c r="I793" i="2"/>
  <c r="J793" i="2"/>
  <c r="E794" i="2"/>
  <c r="H794" i="2"/>
  <c r="I794" i="2"/>
  <c r="J794" i="2"/>
  <c r="E795" i="2"/>
  <c r="H795" i="2"/>
  <c r="I795" i="2"/>
  <c r="J795" i="2"/>
  <c r="E796" i="2"/>
  <c r="H796" i="2"/>
  <c r="I796" i="2"/>
  <c r="J796" i="2"/>
  <c r="E797" i="2"/>
  <c r="H797" i="2"/>
  <c r="I797" i="2"/>
  <c r="J797" i="2"/>
  <c r="E798" i="2"/>
  <c r="H798" i="2"/>
  <c r="I798" i="2"/>
  <c r="J798" i="2"/>
  <c r="E799" i="2"/>
  <c r="H799" i="2"/>
  <c r="I799" i="2"/>
  <c r="J799" i="2"/>
  <c r="E800" i="2"/>
  <c r="H800" i="2"/>
  <c r="I800" i="2"/>
  <c r="J800" i="2"/>
  <c r="E801" i="2"/>
  <c r="H801" i="2"/>
  <c r="I801" i="2"/>
  <c r="J801" i="2"/>
  <c r="E802" i="2"/>
  <c r="H802" i="2"/>
  <c r="I802" i="2"/>
  <c r="J802" i="2"/>
  <c r="E803" i="2"/>
  <c r="H803" i="2"/>
  <c r="I803" i="2"/>
  <c r="J803" i="2"/>
  <c r="E804" i="2"/>
  <c r="H804" i="2"/>
  <c r="I804" i="2"/>
  <c r="J804" i="2"/>
  <c r="E805" i="2"/>
  <c r="H805" i="2"/>
  <c r="I805" i="2"/>
  <c r="J805" i="2"/>
  <c r="E806" i="2"/>
  <c r="H806" i="2"/>
  <c r="I806" i="2"/>
  <c r="J806" i="2"/>
  <c r="E807" i="2"/>
  <c r="H807" i="2"/>
  <c r="I807" i="2"/>
  <c r="J807" i="2"/>
  <c r="E808" i="2"/>
  <c r="H808" i="2"/>
  <c r="I808" i="2"/>
  <c r="J808" i="2"/>
  <c r="E809" i="2"/>
  <c r="H809" i="2"/>
  <c r="I809" i="2"/>
  <c r="J809" i="2"/>
  <c r="E810" i="2"/>
  <c r="H810" i="2"/>
  <c r="I810" i="2"/>
  <c r="J810" i="2"/>
  <c r="E811" i="2"/>
  <c r="H811" i="2"/>
  <c r="I811" i="2"/>
  <c r="J811" i="2"/>
  <c r="E812" i="2"/>
  <c r="H812" i="2"/>
  <c r="I812" i="2"/>
  <c r="J812" i="2"/>
  <c r="E813" i="2"/>
  <c r="H813" i="2"/>
  <c r="I813" i="2"/>
  <c r="J813" i="2"/>
  <c r="E814" i="2"/>
  <c r="H814" i="2"/>
  <c r="I814" i="2"/>
  <c r="J814" i="2"/>
  <c r="E815" i="2"/>
  <c r="H815" i="2"/>
  <c r="I815" i="2"/>
  <c r="J815" i="2"/>
  <c r="E816" i="2"/>
  <c r="H816" i="2"/>
  <c r="I816" i="2"/>
  <c r="J816" i="2"/>
  <c r="E817" i="2"/>
  <c r="H817" i="2"/>
  <c r="I817" i="2"/>
  <c r="J817" i="2"/>
  <c r="E818" i="2"/>
  <c r="H818" i="2"/>
  <c r="I818" i="2"/>
  <c r="J818" i="2"/>
  <c r="E819" i="2"/>
  <c r="H819" i="2"/>
  <c r="I819" i="2"/>
  <c r="J819" i="2"/>
  <c r="E820" i="2"/>
  <c r="H820" i="2"/>
  <c r="I820" i="2"/>
  <c r="J820" i="2"/>
  <c r="E821" i="2"/>
  <c r="H821" i="2"/>
  <c r="I821" i="2"/>
  <c r="J821" i="2"/>
  <c r="E822" i="2"/>
  <c r="H822" i="2"/>
  <c r="I822" i="2"/>
  <c r="J822" i="2"/>
  <c r="E823" i="2"/>
  <c r="H823" i="2"/>
  <c r="I823" i="2"/>
  <c r="J823" i="2"/>
  <c r="E824" i="2"/>
  <c r="H824" i="2"/>
  <c r="I824" i="2"/>
  <c r="J824" i="2"/>
  <c r="E825" i="2"/>
  <c r="H825" i="2"/>
  <c r="I825" i="2"/>
  <c r="J825" i="2"/>
  <c r="E826" i="2"/>
  <c r="H826" i="2"/>
  <c r="I826" i="2"/>
  <c r="J826" i="2"/>
  <c r="E827" i="2"/>
  <c r="H827" i="2"/>
  <c r="I827" i="2"/>
  <c r="J827" i="2"/>
  <c r="E828" i="2"/>
  <c r="H828" i="2"/>
  <c r="I828" i="2"/>
  <c r="J828" i="2"/>
  <c r="E829" i="2"/>
  <c r="H829" i="2"/>
  <c r="I829" i="2"/>
  <c r="J829" i="2"/>
  <c r="E830" i="2"/>
  <c r="H830" i="2"/>
  <c r="I830" i="2"/>
  <c r="J830" i="2"/>
  <c r="E831" i="2"/>
  <c r="H831" i="2"/>
  <c r="I831" i="2"/>
  <c r="J831" i="2"/>
  <c r="E832" i="2"/>
  <c r="H832" i="2"/>
  <c r="I832" i="2"/>
  <c r="J832" i="2"/>
  <c r="E833" i="2"/>
  <c r="H833" i="2"/>
  <c r="I833" i="2"/>
  <c r="J833" i="2"/>
  <c r="E834" i="2"/>
  <c r="H834" i="2"/>
  <c r="I834" i="2"/>
  <c r="J834" i="2"/>
  <c r="E835" i="2"/>
  <c r="H835" i="2"/>
  <c r="I835" i="2"/>
  <c r="J835" i="2"/>
  <c r="E836" i="2"/>
  <c r="H836" i="2"/>
  <c r="I836" i="2"/>
  <c r="J836" i="2"/>
  <c r="E837" i="2"/>
  <c r="H837" i="2"/>
  <c r="I837" i="2"/>
  <c r="J837" i="2"/>
  <c r="E838" i="2"/>
  <c r="H838" i="2"/>
  <c r="I838" i="2"/>
  <c r="J838" i="2"/>
  <c r="E839" i="2"/>
  <c r="H839" i="2"/>
  <c r="I839" i="2"/>
  <c r="J839" i="2"/>
  <c r="E840" i="2"/>
  <c r="H840" i="2"/>
  <c r="I840" i="2"/>
  <c r="J840" i="2"/>
  <c r="E841" i="2"/>
  <c r="H841" i="2"/>
  <c r="I841" i="2"/>
  <c r="J841" i="2"/>
  <c r="E842" i="2"/>
  <c r="H842" i="2"/>
  <c r="I842" i="2"/>
  <c r="J842" i="2"/>
  <c r="E843" i="2"/>
  <c r="H843" i="2"/>
  <c r="I843" i="2"/>
  <c r="J843" i="2"/>
  <c r="E844" i="2"/>
  <c r="H844" i="2"/>
  <c r="I844" i="2"/>
  <c r="J844" i="2"/>
  <c r="E845" i="2"/>
  <c r="H845" i="2"/>
  <c r="I845" i="2"/>
  <c r="J845" i="2"/>
  <c r="E846" i="2"/>
  <c r="H846" i="2"/>
  <c r="I846" i="2"/>
  <c r="J846" i="2"/>
  <c r="E847" i="2"/>
  <c r="H847" i="2"/>
  <c r="I847" i="2"/>
  <c r="J847" i="2"/>
  <c r="E848" i="2"/>
  <c r="H848" i="2"/>
  <c r="I848" i="2"/>
  <c r="J848" i="2"/>
  <c r="E849" i="2"/>
  <c r="H849" i="2"/>
  <c r="I849" i="2"/>
  <c r="J849" i="2"/>
  <c r="E850" i="2"/>
  <c r="H850" i="2"/>
  <c r="I850" i="2"/>
  <c r="J850" i="2"/>
  <c r="E851" i="2"/>
  <c r="H851" i="2"/>
  <c r="I851" i="2"/>
  <c r="J851" i="2"/>
  <c r="E852" i="2"/>
  <c r="H852" i="2"/>
  <c r="I852" i="2"/>
  <c r="J852" i="2"/>
  <c r="E853" i="2"/>
  <c r="H853" i="2"/>
  <c r="I853" i="2"/>
  <c r="J853" i="2"/>
  <c r="E854" i="2"/>
  <c r="H854" i="2"/>
  <c r="I854" i="2"/>
  <c r="J854" i="2"/>
  <c r="E855" i="2"/>
  <c r="H855" i="2"/>
  <c r="I855" i="2"/>
  <c r="J855" i="2"/>
  <c r="E856" i="2"/>
  <c r="H856" i="2"/>
  <c r="I856" i="2"/>
  <c r="J856" i="2"/>
  <c r="E857" i="2"/>
  <c r="H857" i="2"/>
  <c r="I857" i="2"/>
  <c r="J857" i="2"/>
  <c r="E858" i="2"/>
  <c r="H858" i="2"/>
  <c r="I858" i="2"/>
  <c r="J858" i="2"/>
  <c r="E859" i="2"/>
  <c r="H859" i="2"/>
  <c r="I859" i="2"/>
  <c r="J859" i="2"/>
  <c r="E860" i="2"/>
  <c r="H860" i="2"/>
  <c r="I860" i="2"/>
  <c r="J860" i="2"/>
  <c r="E861" i="2"/>
  <c r="H861" i="2"/>
  <c r="I861" i="2"/>
  <c r="J861" i="2"/>
  <c r="E862" i="2"/>
  <c r="H862" i="2"/>
  <c r="I862" i="2"/>
  <c r="J862" i="2"/>
  <c r="E863" i="2"/>
  <c r="H863" i="2"/>
  <c r="I863" i="2"/>
  <c r="J863" i="2"/>
  <c r="E864" i="2"/>
  <c r="H864" i="2"/>
  <c r="I864" i="2"/>
  <c r="J864" i="2"/>
  <c r="E865" i="2"/>
  <c r="H865" i="2"/>
  <c r="I865" i="2"/>
  <c r="J865" i="2"/>
  <c r="E866" i="2"/>
  <c r="H866" i="2"/>
  <c r="I866" i="2"/>
  <c r="J866" i="2"/>
  <c r="E867" i="2"/>
  <c r="H867" i="2"/>
  <c r="I867" i="2"/>
  <c r="J867" i="2"/>
  <c r="E868" i="2"/>
  <c r="H868" i="2"/>
  <c r="I868" i="2"/>
  <c r="J868" i="2"/>
  <c r="E869" i="2"/>
  <c r="H869" i="2"/>
  <c r="I869" i="2"/>
  <c r="J869" i="2"/>
  <c r="E870" i="2"/>
  <c r="H870" i="2"/>
  <c r="I870" i="2"/>
  <c r="J870" i="2"/>
  <c r="E871" i="2"/>
  <c r="H871" i="2"/>
  <c r="I871" i="2"/>
  <c r="J871" i="2"/>
  <c r="E872" i="2"/>
  <c r="H872" i="2"/>
  <c r="I872" i="2"/>
  <c r="J872" i="2"/>
  <c r="E873" i="2"/>
  <c r="H873" i="2"/>
  <c r="I873" i="2"/>
  <c r="J873" i="2"/>
  <c r="E874" i="2"/>
  <c r="H874" i="2"/>
  <c r="I874" i="2"/>
  <c r="J874" i="2"/>
  <c r="E875" i="2"/>
  <c r="H875" i="2"/>
  <c r="I875" i="2"/>
  <c r="J875" i="2"/>
  <c r="E876" i="2"/>
  <c r="H876" i="2"/>
  <c r="I876" i="2"/>
  <c r="J876" i="2"/>
  <c r="E877" i="2"/>
  <c r="H877" i="2"/>
  <c r="I877" i="2"/>
  <c r="J877" i="2"/>
  <c r="E878" i="2"/>
  <c r="H878" i="2"/>
  <c r="I878" i="2"/>
  <c r="J878" i="2"/>
  <c r="E879" i="2"/>
  <c r="H879" i="2"/>
  <c r="I879" i="2"/>
  <c r="J879" i="2"/>
  <c r="E880" i="2"/>
  <c r="H880" i="2"/>
  <c r="I880" i="2"/>
  <c r="J880" i="2"/>
  <c r="E881" i="2"/>
  <c r="H881" i="2"/>
  <c r="I881" i="2"/>
  <c r="J881" i="2"/>
  <c r="E882" i="2"/>
  <c r="H882" i="2"/>
  <c r="I882" i="2"/>
  <c r="J882" i="2"/>
  <c r="E883" i="2"/>
  <c r="H883" i="2"/>
  <c r="I883" i="2"/>
  <c r="J883" i="2"/>
  <c r="E884" i="2"/>
  <c r="H884" i="2"/>
  <c r="I884" i="2"/>
  <c r="J884" i="2"/>
  <c r="E885" i="2"/>
  <c r="H885" i="2"/>
  <c r="I885" i="2"/>
  <c r="J885" i="2"/>
  <c r="E886" i="2"/>
  <c r="H886" i="2"/>
  <c r="I886" i="2"/>
  <c r="J886" i="2"/>
  <c r="E887" i="2"/>
  <c r="H887" i="2"/>
  <c r="I887" i="2"/>
  <c r="J887" i="2"/>
  <c r="E888" i="2"/>
  <c r="H888" i="2"/>
  <c r="I888" i="2"/>
  <c r="J888" i="2"/>
  <c r="E889" i="2"/>
  <c r="H889" i="2"/>
  <c r="I889" i="2"/>
  <c r="J889" i="2"/>
  <c r="E890" i="2"/>
  <c r="H890" i="2"/>
  <c r="I890" i="2"/>
  <c r="J890" i="2"/>
  <c r="E891" i="2"/>
  <c r="H891" i="2"/>
  <c r="I891" i="2"/>
  <c r="J891" i="2"/>
  <c r="E892" i="2"/>
  <c r="H892" i="2"/>
  <c r="I892" i="2"/>
  <c r="J892" i="2"/>
  <c r="E893" i="2"/>
  <c r="H893" i="2"/>
  <c r="I893" i="2"/>
  <c r="J893" i="2"/>
  <c r="E894" i="2"/>
  <c r="H894" i="2"/>
  <c r="I894" i="2"/>
  <c r="J894" i="2"/>
  <c r="E895" i="2"/>
  <c r="H895" i="2"/>
  <c r="I895" i="2"/>
  <c r="J895" i="2"/>
  <c r="E896" i="2"/>
  <c r="H896" i="2"/>
  <c r="I896" i="2"/>
  <c r="J896" i="2"/>
  <c r="E897" i="2"/>
  <c r="H897" i="2"/>
  <c r="I897" i="2"/>
  <c r="J897" i="2"/>
  <c r="E898" i="2"/>
  <c r="H898" i="2"/>
  <c r="I898" i="2"/>
  <c r="J898" i="2"/>
  <c r="E899" i="2"/>
  <c r="H899" i="2"/>
  <c r="I899" i="2"/>
  <c r="J899" i="2"/>
  <c r="E900" i="2"/>
  <c r="H900" i="2"/>
  <c r="I900" i="2"/>
  <c r="J900" i="2"/>
  <c r="E901" i="2"/>
  <c r="H901" i="2"/>
  <c r="I901" i="2"/>
  <c r="J901" i="2"/>
  <c r="E902" i="2"/>
  <c r="H902" i="2"/>
  <c r="I902" i="2"/>
  <c r="J902" i="2"/>
  <c r="E903" i="2"/>
  <c r="H903" i="2"/>
  <c r="I903" i="2"/>
  <c r="J903" i="2"/>
  <c r="E904" i="2"/>
  <c r="H904" i="2"/>
  <c r="I904" i="2"/>
  <c r="J904" i="2"/>
  <c r="E905" i="2"/>
  <c r="H905" i="2"/>
  <c r="I905" i="2"/>
  <c r="J905" i="2"/>
  <c r="E906" i="2"/>
  <c r="H906" i="2"/>
  <c r="I906" i="2"/>
  <c r="J906" i="2"/>
  <c r="E907" i="2"/>
  <c r="H907" i="2"/>
  <c r="I907" i="2"/>
  <c r="J907" i="2"/>
  <c r="E908" i="2"/>
  <c r="H908" i="2"/>
  <c r="I908" i="2"/>
  <c r="J908" i="2"/>
  <c r="E909" i="2"/>
  <c r="H909" i="2"/>
  <c r="I909" i="2"/>
  <c r="J909" i="2"/>
  <c r="E910" i="2"/>
  <c r="H910" i="2"/>
  <c r="I910" i="2"/>
  <c r="J910" i="2"/>
  <c r="E911" i="2"/>
  <c r="H911" i="2"/>
  <c r="I911" i="2"/>
  <c r="J911" i="2"/>
  <c r="E912" i="2"/>
  <c r="H912" i="2"/>
  <c r="I912" i="2"/>
  <c r="J912" i="2"/>
  <c r="E913" i="2"/>
  <c r="H913" i="2"/>
  <c r="I913" i="2"/>
  <c r="J913" i="2"/>
  <c r="E914" i="2"/>
  <c r="H914" i="2"/>
  <c r="I914" i="2"/>
  <c r="J914" i="2"/>
  <c r="E915" i="2"/>
  <c r="H915" i="2"/>
  <c r="I915" i="2"/>
  <c r="J915" i="2"/>
  <c r="E916" i="2"/>
  <c r="H916" i="2"/>
  <c r="I916" i="2"/>
  <c r="J916" i="2"/>
  <c r="E917" i="2"/>
  <c r="H917" i="2"/>
  <c r="I917" i="2"/>
  <c r="J917" i="2"/>
  <c r="E918" i="2"/>
  <c r="H918" i="2"/>
  <c r="I918" i="2"/>
  <c r="J918" i="2"/>
  <c r="E919" i="2"/>
  <c r="H919" i="2"/>
  <c r="I919" i="2"/>
  <c r="J919" i="2"/>
  <c r="E920" i="2"/>
  <c r="H920" i="2"/>
  <c r="I920" i="2"/>
  <c r="J920" i="2"/>
  <c r="E921" i="2"/>
  <c r="H921" i="2"/>
  <c r="I921" i="2"/>
  <c r="J921" i="2"/>
  <c r="E922" i="2"/>
  <c r="H922" i="2"/>
  <c r="I922" i="2"/>
  <c r="J922" i="2"/>
  <c r="E923" i="2"/>
  <c r="H923" i="2"/>
  <c r="I923" i="2"/>
  <c r="J923" i="2"/>
  <c r="E924" i="2"/>
  <c r="H924" i="2"/>
  <c r="I924" i="2"/>
  <c r="J924" i="2"/>
  <c r="E925" i="2"/>
  <c r="H925" i="2"/>
  <c r="I925" i="2"/>
  <c r="J925" i="2"/>
  <c r="E926" i="2"/>
  <c r="H926" i="2"/>
  <c r="I926" i="2"/>
  <c r="J926" i="2"/>
  <c r="E927" i="2"/>
  <c r="H927" i="2"/>
  <c r="I927" i="2"/>
  <c r="J927" i="2"/>
  <c r="E928" i="2"/>
  <c r="H928" i="2"/>
  <c r="I928" i="2"/>
  <c r="J928" i="2"/>
  <c r="E929" i="2"/>
  <c r="H929" i="2"/>
  <c r="I929" i="2"/>
  <c r="J929" i="2"/>
  <c r="E930" i="2"/>
  <c r="H930" i="2"/>
  <c r="I930" i="2"/>
  <c r="J930" i="2"/>
  <c r="E931" i="2"/>
  <c r="H931" i="2"/>
  <c r="I931" i="2"/>
  <c r="J931" i="2"/>
  <c r="E932" i="2"/>
  <c r="H932" i="2"/>
  <c r="I932" i="2"/>
  <c r="J932" i="2"/>
  <c r="E933" i="2"/>
  <c r="H933" i="2"/>
  <c r="I933" i="2"/>
  <c r="J933" i="2"/>
  <c r="E934" i="2"/>
  <c r="H934" i="2"/>
  <c r="I934" i="2"/>
  <c r="J934" i="2"/>
  <c r="E935" i="2"/>
  <c r="H935" i="2"/>
  <c r="I935" i="2"/>
  <c r="J935" i="2"/>
  <c r="E936" i="2"/>
  <c r="H936" i="2"/>
  <c r="I936" i="2"/>
  <c r="J936" i="2"/>
  <c r="E937" i="2"/>
  <c r="H937" i="2"/>
  <c r="I937" i="2"/>
  <c r="J937" i="2"/>
  <c r="E938" i="2"/>
  <c r="H938" i="2"/>
  <c r="I938" i="2"/>
  <c r="J938" i="2"/>
  <c r="E939" i="2"/>
  <c r="H939" i="2"/>
  <c r="I939" i="2"/>
  <c r="J939" i="2"/>
  <c r="E940" i="2"/>
  <c r="H940" i="2"/>
  <c r="I940" i="2"/>
  <c r="J940" i="2"/>
  <c r="E941" i="2"/>
  <c r="H941" i="2"/>
  <c r="I941" i="2"/>
  <c r="J941" i="2"/>
  <c r="E942" i="2"/>
  <c r="H942" i="2"/>
  <c r="I942" i="2"/>
  <c r="J942" i="2"/>
  <c r="E943" i="2"/>
  <c r="H943" i="2"/>
  <c r="I943" i="2"/>
  <c r="J943" i="2"/>
  <c r="E944" i="2"/>
  <c r="H944" i="2"/>
  <c r="I944" i="2"/>
  <c r="J944" i="2"/>
  <c r="E945" i="2"/>
  <c r="H945" i="2"/>
  <c r="I945" i="2"/>
  <c r="J945" i="2"/>
  <c r="E946" i="2"/>
  <c r="H946" i="2"/>
  <c r="I946" i="2"/>
  <c r="J946" i="2"/>
  <c r="E947" i="2"/>
  <c r="H947" i="2"/>
  <c r="I947" i="2"/>
  <c r="J947" i="2"/>
  <c r="E948" i="2"/>
  <c r="H948" i="2"/>
  <c r="I948" i="2"/>
  <c r="J948" i="2"/>
  <c r="E949" i="2"/>
  <c r="H949" i="2"/>
  <c r="I949" i="2"/>
  <c r="J949" i="2"/>
  <c r="E950" i="2"/>
  <c r="H950" i="2"/>
  <c r="I950" i="2"/>
  <c r="J950" i="2"/>
  <c r="E951" i="2"/>
  <c r="H951" i="2"/>
  <c r="I951" i="2"/>
  <c r="J951" i="2"/>
  <c r="E952" i="2"/>
  <c r="H952" i="2"/>
  <c r="I952" i="2"/>
  <c r="J952" i="2"/>
  <c r="E953" i="2"/>
  <c r="H953" i="2"/>
  <c r="I953" i="2"/>
  <c r="J953" i="2"/>
  <c r="E954" i="2"/>
  <c r="H954" i="2"/>
  <c r="I954" i="2"/>
  <c r="J954" i="2"/>
  <c r="E955" i="2"/>
  <c r="H955" i="2"/>
  <c r="I955" i="2"/>
  <c r="J955" i="2"/>
  <c r="E956" i="2"/>
  <c r="H956" i="2"/>
  <c r="I956" i="2"/>
  <c r="J956" i="2"/>
  <c r="E957" i="2"/>
  <c r="H957" i="2"/>
  <c r="I957" i="2"/>
  <c r="J957" i="2"/>
  <c r="E958" i="2"/>
  <c r="H958" i="2"/>
  <c r="I958" i="2"/>
  <c r="J958" i="2"/>
  <c r="E959" i="2"/>
  <c r="H959" i="2"/>
  <c r="I959" i="2"/>
  <c r="J959" i="2"/>
  <c r="E960" i="2"/>
  <c r="H960" i="2"/>
  <c r="I960" i="2"/>
  <c r="J960" i="2"/>
  <c r="E961" i="2"/>
  <c r="H961" i="2"/>
  <c r="I961" i="2"/>
  <c r="J961" i="2"/>
  <c r="E962" i="2"/>
  <c r="H962" i="2"/>
  <c r="I962" i="2"/>
  <c r="J962" i="2"/>
  <c r="E963" i="2"/>
  <c r="H963" i="2"/>
  <c r="I963" i="2"/>
  <c r="J963" i="2"/>
  <c r="E964" i="2"/>
  <c r="H964" i="2"/>
  <c r="I964" i="2"/>
  <c r="J964" i="2"/>
  <c r="E965" i="2"/>
  <c r="H965" i="2"/>
  <c r="I965" i="2"/>
  <c r="J965" i="2"/>
  <c r="E966" i="2"/>
  <c r="H966" i="2"/>
  <c r="I966" i="2"/>
  <c r="J966" i="2"/>
  <c r="E967" i="2"/>
  <c r="H967" i="2"/>
  <c r="I967" i="2"/>
  <c r="J967" i="2"/>
  <c r="E968" i="2"/>
  <c r="H968" i="2"/>
  <c r="I968" i="2"/>
  <c r="J968" i="2"/>
  <c r="E969" i="2"/>
  <c r="H969" i="2"/>
  <c r="I969" i="2"/>
  <c r="J969" i="2"/>
  <c r="E970" i="2"/>
  <c r="H970" i="2"/>
  <c r="I970" i="2"/>
  <c r="J970" i="2"/>
  <c r="E971" i="2"/>
  <c r="H971" i="2"/>
  <c r="I971" i="2"/>
  <c r="J971" i="2"/>
  <c r="E972" i="2"/>
  <c r="H972" i="2"/>
  <c r="I972" i="2"/>
  <c r="J972" i="2"/>
  <c r="E973" i="2"/>
  <c r="H973" i="2"/>
  <c r="I973" i="2"/>
  <c r="J973" i="2"/>
  <c r="E974" i="2"/>
  <c r="H974" i="2"/>
  <c r="I974" i="2"/>
  <c r="J974" i="2"/>
  <c r="E975" i="2"/>
  <c r="H975" i="2"/>
  <c r="I975" i="2"/>
  <c r="J975" i="2"/>
  <c r="E976" i="2"/>
  <c r="H976" i="2"/>
  <c r="I976" i="2"/>
  <c r="J976" i="2"/>
  <c r="E977" i="2"/>
  <c r="H977" i="2"/>
  <c r="I977" i="2"/>
  <c r="J977" i="2"/>
  <c r="E978" i="2"/>
  <c r="H978" i="2"/>
  <c r="I978" i="2"/>
  <c r="J978" i="2"/>
  <c r="E979" i="2"/>
  <c r="H979" i="2"/>
  <c r="I979" i="2"/>
  <c r="J979" i="2"/>
  <c r="E980" i="2"/>
  <c r="H980" i="2"/>
  <c r="I980" i="2"/>
  <c r="J980" i="2"/>
  <c r="E981" i="2"/>
  <c r="H981" i="2"/>
  <c r="I981" i="2"/>
  <c r="J981" i="2"/>
  <c r="E982" i="2"/>
  <c r="H982" i="2"/>
  <c r="I982" i="2"/>
  <c r="J982" i="2"/>
  <c r="E983" i="2"/>
  <c r="H983" i="2"/>
  <c r="I983" i="2"/>
  <c r="J983" i="2"/>
  <c r="E984" i="2"/>
  <c r="H984" i="2"/>
  <c r="I984" i="2"/>
  <c r="J984" i="2"/>
  <c r="E985" i="2"/>
  <c r="H985" i="2"/>
  <c r="I985" i="2"/>
  <c r="J985" i="2"/>
  <c r="E986" i="2"/>
  <c r="H986" i="2"/>
  <c r="I986" i="2"/>
  <c r="J986" i="2"/>
  <c r="E987" i="2"/>
  <c r="H987" i="2"/>
  <c r="I987" i="2"/>
  <c r="J987" i="2"/>
  <c r="E988" i="2"/>
  <c r="H988" i="2"/>
  <c r="I988" i="2"/>
  <c r="J988" i="2"/>
  <c r="E989" i="2"/>
  <c r="H989" i="2"/>
  <c r="I989" i="2"/>
  <c r="J989" i="2"/>
  <c r="E990" i="2"/>
  <c r="H990" i="2"/>
  <c r="I990" i="2"/>
  <c r="J990" i="2"/>
  <c r="E991" i="2"/>
  <c r="H991" i="2"/>
  <c r="I991" i="2"/>
  <c r="J991" i="2"/>
  <c r="E992" i="2"/>
  <c r="H992" i="2"/>
  <c r="I992" i="2"/>
  <c r="J992" i="2"/>
  <c r="E993" i="2"/>
  <c r="H993" i="2"/>
  <c r="I993" i="2"/>
  <c r="J993" i="2"/>
  <c r="E994" i="2"/>
  <c r="H994" i="2"/>
  <c r="I994" i="2"/>
  <c r="J994" i="2"/>
  <c r="E995" i="2"/>
  <c r="H995" i="2"/>
  <c r="I995" i="2"/>
  <c r="J995" i="2"/>
  <c r="E996" i="2"/>
  <c r="H996" i="2"/>
  <c r="I996" i="2"/>
  <c r="J996" i="2"/>
  <c r="E997" i="2"/>
  <c r="H997" i="2"/>
  <c r="I997" i="2"/>
  <c r="J997" i="2"/>
  <c r="E998" i="2"/>
  <c r="H998" i="2"/>
  <c r="I998" i="2"/>
  <c r="J998" i="2"/>
  <c r="E999" i="2"/>
  <c r="H999" i="2"/>
  <c r="I999" i="2"/>
  <c r="J999" i="2"/>
  <c r="E1000" i="2"/>
  <c r="H1000" i="2"/>
  <c r="I1000" i="2"/>
  <c r="J1000" i="2"/>
  <c r="E1001" i="2"/>
  <c r="H1001" i="2"/>
  <c r="I1001" i="2"/>
  <c r="J1001" i="2"/>
  <c r="E1002" i="2"/>
  <c r="H1002" i="2"/>
  <c r="I1002" i="2"/>
  <c r="J1002" i="2"/>
  <c r="E1003" i="2"/>
  <c r="H1003" i="2"/>
  <c r="I1003" i="2"/>
  <c r="J1003" i="2"/>
  <c r="E1004" i="2"/>
  <c r="H1004" i="2"/>
  <c r="I1004" i="2"/>
  <c r="J1004" i="2"/>
  <c r="E1005" i="2"/>
  <c r="H1005" i="2"/>
  <c r="I1005" i="2"/>
  <c r="J1005" i="2"/>
  <c r="E1006" i="2"/>
  <c r="H1006" i="2"/>
  <c r="I1006" i="2"/>
  <c r="J1006" i="2"/>
  <c r="E1007" i="2"/>
  <c r="H1007" i="2"/>
  <c r="I1007" i="2"/>
  <c r="J1007" i="2"/>
  <c r="E1008" i="2"/>
  <c r="H1008" i="2"/>
  <c r="I1008" i="2"/>
  <c r="J1008" i="2"/>
  <c r="E1009" i="2"/>
  <c r="H1009" i="2"/>
  <c r="I1009" i="2"/>
  <c r="J1009" i="2"/>
  <c r="E1010" i="2"/>
  <c r="H1010" i="2"/>
  <c r="I1010" i="2"/>
  <c r="J1010" i="2"/>
  <c r="E1011" i="2"/>
  <c r="H1011" i="2"/>
  <c r="I1011" i="2"/>
  <c r="J1011" i="2"/>
  <c r="E1012" i="2"/>
  <c r="H1012" i="2"/>
  <c r="I1012" i="2"/>
  <c r="J1012" i="2"/>
  <c r="E1013" i="2"/>
  <c r="H1013" i="2"/>
  <c r="I1013" i="2"/>
  <c r="J1013" i="2"/>
  <c r="E1014" i="2"/>
  <c r="H1014" i="2"/>
  <c r="I1014" i="2"/>
  <c r="J1014" i="2"/>
  <c r="E1015" i="2"/>
  <c r="H1015" i="2"/>
  <c r="I1015" i="2"/>
  <c r="J1015" i="2"/>
  <c r="E1016" i="2"/>
  <c r="H1016" i="2"/>
  <c r="I1016" i="2"/>
  <c r="J1016" i="2"/>
  <c r="E1017" i="2"/>
  <c r="H1017" i="2"/>
  <c r="I1017" i="2"/>
  <c r="J1017" i="2"/>
  <c r="E1018" i="2"/>
  <c r="H1018" i="2"/>
  <c r="I1018" i="2"/>
  <c r="J1018" i="2"/>
  <c r="E1019" i="2"/>
  <c r="H1019" i="2"/>
  <c r="I1019" i="2"/>
  <c r="J1019" i="2"/>
  <c r="E1020" i="2"/>
  <c r="H1020" i="2"/>
  <c r="I1020" i="2"/>
  <c r="J1020" i="2"/>
  <c r="E1021" i="2"/>
  <c r="H1021" i="2"/>
  <c r="I1021" i="2"/>
  <c r="J1021" i="2"/>
  <c r="E1022" i="2"/>
  <c r="H1022" i="2"/>
  <c r="I1022" i="2"/>
  <c r="J1022" i="2"/>
  <c r="E1023" i="2"/>
  <c r="H1023" i="2"/>
  <c r="I1023" i="2"/>
  <c r="J1023" i="2"/>
  <c r="E1024" i="2"/>
  <c r="H1024" i="2"/>
  <c r="I1024" i="2"/>
  <c r="J1024" i="2"/>
  <c r="E1025" i="2"/>
  <c r="H1025" i="2"/>
  <c r="I1025" i="2"/>
  <c r="J1025" i="2"/>
  <c r="E1026" i="2"/>
  <c r="H1026" i="2"/>
  <c r="I1026" i="2"/>
  <c r="J1026" i="2"/>
  <c r="E1027" i="2"/>
  <c r="H1027" i="2"/>
  <c r="I1027" i="2"/>
  <c r="J1027" i="2"/>
  <c r="E1028" i="2"/>
  <c r="H1028" i="2"/>
  <c r="I1028" i="2"/>
  <c r="J1028" i="2"/>
  <c r="E1029" i="2"/>
  <c r="H1029" i="2"/>
  <c r="I1029" i="2"/>
  <c r="J1029" i="2"/>
  <c r="E1030" i="2"/>
  <c r="H1030" i="2"/>
  <c r="I1030" i="2"/>
  <c r="J1030" i="2"/>
  <c r="E1031" i="2"/>
  <c r="H1031" i="2"/>
  <c r="I1031" i="2"/>
  <c r="J1031" i="2"/>
  <c r="E1032" i="2"/>
  <c r="H1032" i="2"/>
  <c r="I1032" i="2"/>
  <c r="J1032" i="2"/>
  <c r="E1033" i="2"/>
  <c r="H1033" i="2"/>
  <c r="I1033" i="2"/>
  <c r="J1033" i="2"/>
  <c r="E1034" i="2"/>
  <c r="H1034" i="2"/>
  <c r="I1034" i="2"/>
  <c r="J1034" i="2"/>
  <c r="E1035" i="2"/>
  <c r="H1035" i="2"/>
  <c r="I1035" i="2"/>
  <c r="J1035" i="2"/>
  <c r="E1036" i="2"/>
  <c r="H1036" i="2"/>
  <c r="I1036" i="2"/>
  <c r="J1036" i="2"/>
  <c r="E1037" i="2"/>
  <c r="H1037" i="2"/>
  <c r="I1037" i="2"/>
  <c r="J1037" i="2"/>
  <c r="E1038" i="2"/>
  <c r="H1038" i="2"/>
  <c r="I1038" i="2"/>
  <c r="J1038" i="2"/>
  <c r="E1039" i="2"/>
  <c r="H1039" i="2"/>
  <c r="I1039" i="2"/>
  <c r="J1039" i="2"/>
  <c r="E1040" i="2"/>
  <c r="H1040" i="2"/>
  <c r="I1040" i="2"/>
  <c r="J1040" i="2"/>
  <c r="E1041" i="2"/>
  <c r="H1041" i="2"/>
  <c r="I1041" i="2"/>
  <c r="J1041" i="2"/>
  <c r="E1042" i="2"/>
  <c r="H1042" i="2"/>
  <c r="I1042" i="2"/>
  <c r="J1042" i="2"/>
  <c r="E1043" i="2"/>
  <c r="H1043" i="2"/>
  <c r="I1043" i="2"/>
  <c r="J1043" i="2"/>
  <c r="E1044" i="2"/>
  <c r="H1044" i="2"/>
  <c r="I1044" i="2"/>
  <c r="J1044" i="2"/>
  <c r="E1045" i="2"/>
  <c r="H1045" i="2"/>
  <c r="I1045" i="2"/>
  <c r="J1045" i="2"/>
  <c r="E1046" i="2"/>
  <c r="H1046" i="2"/>
  <c r="I1046" i="2"/>
  <c r="J1046" i="2"/>
  <c r="E1047" i="2"/>
  <c r="H1047" i="2"/>
  <c r="I1047" i="2"/>
  <c r="J1047" i="2"/>
  <c r="E1048" i="2"/>
  <c r="H1048" i="2"/>
  <c r="I1048" i="2"/>
  <c r="J1048" i="2"/>
  <c r="E1049" i="2"/>
  <c r="H1049" i="2"/>
  <c r="I1049" i="2"/>
  <c r="J1049" i="2"/>
  <c r="E1050" i="2"/>
  <c r="H1050" i="2"/>
  <c r="I1050" i="2"/>
  <c r="J1050" i="2"/>
  <c r="E1051" i="2"/>
  <c r="H1051" i="2"/>
  <c r="I1051" i="2"/>
  <c r="J1051" i="2"/>
  <c r="E1052" i="2"/>
  <c r="H1052" i="2"/>
  <c r="I1052" i="2"/>
  <c r="J1052" i="2"/>
  <c r="E1053" i="2"/>
  <c r="H1053" i="2"/>
  <c r="I1053" i="2"/>
  <c r="J1053" i="2"/>
  <c r="E1054" i="2"/>
  <c r="H1054" i="2"/>
  <c r="I1054" i="2"/>
  <c r="J1054" i="2"/>
  <c r="E1055" i="2"/>
  <c r="H1055" i="2"/>
  <c r="I1055" i="2"/>
  <c r="J1055" i="2"/>
  <c r="E1056" i="2"/>
  <c r="H1056" i="2"/>
  <c r="I1056" i="2"/>
  <c r="J1056" i="2"/>
  <c r="E1057" i="2"/>
  <c r="H1057" i="2"/>
  <c r="I1057" i="2"/>
  <c r="J1057" i="2"/>
  <c r="E1058" i="2"/>
  <c r="H1058" i="2"/>
  <c r="I1058" i="2"/>
  <c r="J1058" i="2"/>
  <c r="E1059" i="2"/>
  <c r="H1059" i="2"/>
  <c r="I1059" i="2"/>
  <c r="J1059" i="2"/>
  <c r="E1060" i="2"/>
  <c r="H1060" i="2"/>
  <c r="I1060" i="2"/>
  <c r="J1060" i="2"/>
  <c r="E1061" i="2"/>
  <c r="H1061" i="2"/>
  <c r="I1061" i="2"/>
  <c r="J1061" i="2"/>
  <c r="E1062" i="2"/>
  <c r="H1062" i="2"/>
  <c r="I1062" i="2"/>
  <c r="J1062" i="2"/>
  <c r="E1063" i="2"/>
  <c r="H1063" i="2"/>
  <c r="I1063" i="2"/>
  <c r="J1063" i="2"/>
  <c r="E1064" i="2"/>
  <c r="H1064" i="2"/>
  <c r="I1064" i="2"/>
  <c r="J1064" i="2"/>
  <c r="E1065" i="2"/>
  <c r="H1065" i="2"/>
  <c r="I1065" i="2"/>
  <c r="J1065" i="2"/>
  <c r="E1066" i="2"/>
  <c r="H1066" i="2"/>
  <c r="I1066" i="2"/>
  <c r="J1066" i="2"/>
  <c r="E1067" i="2"/>
  <c r="H1067" i="2"/>
  <c r="I1067" i="2"/>
  <c r="J1067" i="2"/>
  <c r="E1068" i="2"/>
  <c r="H1068" i="2"/>
  <c r="I1068" i="2"/>
  <c r="J1068" i="2"/>
  <c r="E1069" i="2"/>
  <c r="H1069" i="2"/>
  <c r="I1069" i="2"/>
  <c r="J1069" i="2"/>
  <c r="E1070" i="2"/>
  <c r="H1070" i="2"/>
  <c r="I1070" i="2"/>
  <c r="J1070" i="2"/>
  <c r="E1071" i="2"/>
  <c r="H1071" i="2"/>
  <c r="I1071" i="2"/>
  <c r="J1071" i="2"/>
  <c r="E1072" i="2"/>
  <c r="H1072" i="2"/>
  <c r="I1072" i="2"/>
  <c r="J1072" i="2"/>
  <c r="E1073" i="2"/>
  <c r="H1073" i="2"/>
  <c r="I1073" i="2"/>
  <c r="J1073" i="2"/>
  <c r="E1074" i="2"/>
  <c r="H1074" i="2"/>
  <c r="I1074" i="2"/>
  <c r="J1074" i="2"/>
  <c r="E1075" i="2"/>
  <c r="H1075" i="2"/>
  <c r="I1075" i="2"/>
  <c r="J1075" i="2"/>
  <c r="E1076" i="2"/>
  <c r="H1076" i="2"/>
  <c r="I1076" i="2"/>
  <c r="J1076" i="2"/>
  <c r="E1077" i="2"/>
  <c r="H1077" i="2"/>
  <c r="I1077" i="2"/>
  <c r="J1077" i="2"/>
  <c r="E1078" i="2"/>
  <c r="H1078" i="2"/>
  <c r="I1078" i="2"/>
  <c r="J1078" i="2"/>
  <c r="E1079" i="2"/>
  <c r="H1079" i="2"/>
  <c r="I1079" i="2"/>
  <c r="J1079" i="2"/>
  <c r="E1080" i="2"/>
  <c r="H1080" i="2"/>
  <c r="I1080" i="2"/>
  <c r="J1080" i="2"/>
  <c r="E1081" i="2"/>
  <c r="H1081" i="2"/>
  <c r="I1081" i="2"/>
  <c r="J1081" i="2"/>
  <c r="E1082" i="2"/>
  <c r="H1082" i="2"/>
  <c r="I1082" i="2"/>
  <c r="J1082" i="2"/>
  <c r="E1083" i="2"/>
  <c r="H1083" i="2"/>
  <c r="I1083" i="2"/>
  <c r="J1083" i="2"/>
  <c r="E1084" i="2"/>
  <c r="H1084" i="2"/>
  <c r="I1084" i="2"/>
  <c r="J1084" i="2"/>
  <c r="E1085" i="2"/>
  <c r="H1085" i="2"/>
  <c r="I1085" i="2"/>
  <c r="J1085" i="2"/>
  <c r="E1086" i="2"/>
  <c r="H1086" i="2"/>
  <c r="I1086" i="2"/>
  <c r="J1086" i="2"/>
  <c r="E1087" i="2"/>
  <c r="H1087" i="2"/>
  <c r="I1087" i="2"/>
  <c r="J1087" i="2"/>
  <c r="E1088" i="2"/>
  <c r="H1088" i="2"/>
  <c r="I1088" i="2"/>
  <c r="J1088" i="2"/>
  <c r="E1089" i="2"/>
  <c r="H1089" i="2"/>
  <c r="I1089" i="2"/>
  <c r="J1089" i="2"/>
  <c r="E1090" i="2"/>
  <c r="H1090" i="2"/>
  <c r="I1090" i="2"/>
  <c r="J1090" i="2"/>
  <c r="E1091" i="2"/>
  <c r="H1091" i="2"/>
  <c r="I1091" i="2"/>
  <c r="J1091" i="2"/>
  <c r="E1092" i="2"/>
  <c r="H1092" i="2"/>
  <c r="I1092" i="2"/>
  <c r="J1092" i="2"/>
  <c r="E1093" i="2"/>
  <c r="H1093" i="2"/>
  <c r="I1093" i="2"/>
  <c r="J1093" i="2"/>
  <c r="E1094" i="2"/>
  <c r="H1094" i="2"/>
  <c r="I1094" i="2"/>
  <c r="J1094" i="2"/>
  <c r="E1095" i="2"/>
  <c r="H1095" i="2"/>
  <c r="I1095" i="2"/>
  <c r="J1095" i="2"/>
  <c r="E1096" i="2"/>
  <c r="H1096" i="2"/>
  <c r="I1096" i="2"/>
  <c r="J1096" i="2"/>
  <c r="E1097" i="2"/>
  <c r="H1097" i="2"/>
  <c r="I1097" i="2"/>
  <c r="J1097" i="2"/>
  <c r="E1098" i="2"/>
  <c r="H1098" i="2"/>
  <c r="I1098" i="2"/>
  <c r="J1098" i="2"/>
  <c r="E1099" i="2"/>
  <c r="H1099" i="2"/>
  <c r="I1099" i="2"/>
  <c r="J1099" i="2"/>
  <c r="E1100" i="2"/>
  <c r="H1100" i="2"/>
  <c r="I1100" i="2"/>
  <c r="J1100" i="2"/>
  <c r="E1101" i="2"/>
  <c r="H1101" i="2"/>
  <c r="I1101" i="2"/>
  <c r="J1101" i="2"/>
  <c r="E1102" i="2"/>
  <c r="H1102" i="2"/>
  <c r="I1102" i="2"/>
  <c r="J1102" i="2"/>
  <c r="E1103" i="2"/>
  <c r="H1103" i="2"/>
  <c r="I1103" i="2"/>
  <c r="J1103" i="2"/>
  <c r="E1104" i="2"/>
  <c r="H1104" i="2"/>
  <c r="I1104" i="2"/>
  <c r="J1104" i="2"/>
  <c r="E1105" i="2"/>
  <c r="H1105" i="2"/>
  <c r="I1105" i="2"/>
  <c r="J1105" i="2"/>
  <c r="E1106" i="2"/>
  <c r="H1106" i="2"/>
  <c r="I1106" i="2"/>
  <c r="J1106" i="2"/>
  <c r="E1107" i="2"/>
  <c r="H1107" i="2"/>
  <c r="I1107" i="2"/>
  <c r="J1107" i="2"/>
  <c r="E1108" i="2"/>
  <c r="H1108" i="2"/>
  <c r="I1108" i="2"/>
  <c r="J1108" i="2"/>
  <c r="E1109" i="2"/>
  <c r="H1109" i="2"/>
  <c r="I1109" i="2"/>
  <c r="J1109" i="2"/>
  <c r="E1110" i="2"/>
  <c r="H1110" i="2"/>
  <c r="I1110" i="2"/>
  <c r="J1110" i="2"/>
  <c r="E1111" i="2"/>
  <c r="H1111" i="2"/>
  <c r="I1111" i="2"/>
  <c r="J1111" i="2"/>
  <c r="E1112" i="2"/>
  <c r="H1112" i="2"/>
  <c r="I1112" i="2"/>
  <c r="J1112" i="2"/>
  <c r="E1113" i="2"/>
  <c r="H1113" i="2"/>
  <c r="I1113" i="2"/>
  <c r="J1113" i="2"/>
  <c r="E1114" i="2"/>
  <c r="H1114" i="2"/>
  <c r="I1114" i="2"/>
  <c r="J1114" i="2"/>
  <c r="E1115" i="2"/>
  <c r="H1115" i="2"/>
  <c r="I1115" i="2"/>
  <c r="J1115" i="2"/>
  <c r="E1116" i="2"/>
  <c r="H1116" i="2"/>
  <c r="I1116" i="2"/>
  <c r="J1116" i="2"/>
  <c r="E1117" i="2"/>
  <c r="H1117" i="2"/>
  <c r="I1117" i="2"/>
  <c r="J1117" i="2"/>
  <c r="E1118" i="2"/>
  <c r="H1118" i="2"/>
  <c r="I1118" i="2"/>
  <c r="J1118" i="2"/>
  <c r="E1119" i="2"/>
  <c r="H1119" i="2"/>
  <c r="I1119" i="2"/>
  <c r="J1119" i="2"/>
  <c r="E1120" i="2"/>
  <c r="H1120" i="2"/>
  <c r="I1120" i="2"/>
  <c r="J1120" i="2"/>
  <c r="E1121" i="2"/>
  <c r="H1121" i="2"/>
  <c r="I1121" i="2"/>
  <c r="J1121" i="2"/>
  <c r="E1122" i="2"/>
  <c r="H1122" i="2"/>
  <c r="I1122" i="2"/>
  <c r="J1122" i="2"/>
  <c r="E1123" i="2"/>
  <c r="H1123" i="2"/>
  <c r="I1123" i="2"/>
  <c r="J1123" i="2"/>
  <c r="E1124" i="2"/>
  <c r="H1124" i="2"/>
  <c r="I1124" i="2"/>
  <c r="J1124" i="2"/>
  <c r="E1125" i="2"/>
  <c r="H1125" i="2"/>
  <c r="I1125" i="2"/>
  <c r="J1125" i="2"/>
  <c r="E1126" i="2"/>
  <c r="H1126" i="2"/>
  <c r="I1126" i="2"/>
  <c r="J1126" i="2"/>
  <c r="E1127" i="2"/>
  <c r="H1127" i="2"/>
  <c r="I1127" i="2"/>
  <c r="J1127" i="2"/>
  <c r="E1128" i="2"/>
  <c r="H1128" i="2"/>
  <c r="I1128" i="2"/>
  <c r="J1128" i="2"/>
  <c r="E1129" i="2"/>
  <c r="H1129" i="2"/>
  <c r="I1129" i="2"/>
  <c r="J1129" i="2"/>
  <c r="E1130" i="2"/>
  <c r="H1130" i="2"/>
  <c r="I1130" i="2"/>
  <c r="J1130" i="2"/>
  <c r="E1131" i="2"/>
  <c r="H1131" i="2"/>
  <c r="I1131" i="2"/>
  <c r="J1131" i="2"/>
  <c r="E1132" i="2"/>
  <c r="H1132" i="2"/>
  <c r="I1132" i="2"/>
  <c r="J1132" i="2"/>
  <c r="E1133" i="2"/>
  <c r="H1133" i="2"/>
  <c r="I1133" i="2"/>
  <c r="J1133" i="2"/>
  <c r="E1134" i="2"/>
  <c r="H1134" i="2"/>
  <c r="I1134" i="2"/>
  <c r="J1134" i="2"/>
  <c r="E1135" i="2"/>
  <c r="H1135" i="2"/>
  <c r="I1135" i="2"/>
  <c r="J1135" i="2"/>
  <c r="E1136" i="2"/>
  <c r="H1136" i="2"/>
  <c r="I1136" i="2"/>
  <c r="J1136" i="2"/>
  <c r="E1137" i="2"/>
  <c r="H1137" i="2"/>
  <c r="I1137" i="2"/>
  <c r="J1137" i="2"/>
  <c r="E1138" i="2"/>
  <c r="H1138" i="2"/>
  <c r="I1138" i="2"/>
  <c r="J1138" i="2"/>
  <c r="E1139" i="2"/>
  <c r="H1139" i="2"/>
  <c r="I1139" i="2"/>
  <c r="J1139" i="2"/>
  <c r="E1140" i="2"/>
  <c r="H1140" i="2"/>
  <c r="I1140" i="2"/>
  <c r="J1140" i="2"/>
  <c r="E1141" i="2"/>
  <c r="H1141" i="2"/>
  <c r="I1141" i="2"/>
  <c r="J1141" i="2"/>
  <c r="E1142" i="2"/>
  <c r="H1142" i="2"/>
  <c r="I1142" i="2"/>
  <c r="J1142" i="2"/>
  <c r="E1143" i="2"/>
  <c r="H1143" i="2"/>
  <c r="I1143" i="2"/>
  <c r="J1143" i="2"/>
  <c r="E1144" i="2"/>
  <c r="H1144" i="2"/>
  <c r="I1144" i="2"/>
  <c r="J1144" i="2"/>
  <c r="E1145" i="2"/>
  <c r="H1145" i="2"/>
  <c r="I1145" i="2"/>
  <c r="J1145" i="2"/>
  <c r="E1146" i="2"/>
  <c r="H1146" i="2"/>
  <c r="I1146" i="2"/>
  <c r="J1146" i="2"/>
  <c r="E1147" i="2"/>
  <c r="H1147" i="2"/>
  <c r="I1147" i="2"/>
  <c r="J1147" i="2"/>
  <c r="E1148" i="2"/>
  <c r="H1148" i="2"/>
  <c r="I1148" i="2"/>
  <c r="J1148" i="2"/>
  <c r="E1149" i="2"/>
  <c r="H1149" i="2"/>
  <c r="I1149" i="2"/>
  <c r="J1149" i="2"/>
  <c r="E1150" i="2"/>
  <c r="H1150" i="2"/>
  <c r="I1150" i="2"/>
  <c r="J1150" i="2"/>
  <c r="E1151" i="2"/>
  <c r="H1151" i="2"/>
  <c r="I1151" i="2"/>
  <c r="J1151" i="2"/>
  <c r="E1152" i="2"/>
  <c r="H1152" i="2"/>
  <c r="I1152" i="2"/>
  <c r="J1152" i="2"/>
  <c r="E1153" i="2"/>
  <c r="H1153" i="2"/>
  <c r="I1153" i="2"/>
  <c r="J1153" i="2"/>
  <c r="E1154" i="2"/>
  <c r="H1154" i="2"/>
  <c r="I1154" i="2"/>
  <c r="J1154" i="2"/>
  <c r="E1155" i="2"/>
  <c r="H1155" i="2"/>
  <c r="I1155" i="2"/>
  <c r="J1155" i="2"/>
  <c r="E1156" i="2"/>
  <c r="H1156" i="2"/>
  <c r="I1156" i="2"/>
  <c r="J1156" i="2"/>
  <c r="E1157" i="2"/>
  <c r="H1157" i="2"/>
  <c r="I1157" i="2"/>
  <c r="J1157" i="2"/>
  <c r="E1158" i="2"/>
  <c r="H1158" i="2"/>
  <c r="I1158" i="2"/>
  <c r="J1158" i="2"/>
  <c r="E1159" i="2"/>
  <c r="H1159" i="2"/>
  <c r="I1159" i="2"/>
  <c r="J1159" i="2"/>
  <c r="E1160" i="2"/>
  <c r="H1160" i="2"/>
  <c r="I1160" i="2"/>
  <c r="J1160" i="2"/>
  <c r="E1161" i="2"/>
  <c r="H1161" i="2"/>
  <c r="I1161" i="2"/>
  <c r="J1161" i="2"/>
  <c r="E1162" i="2"/>
  <c r="H1162" i="2"/>
  <c r="I1162" i="2"/>
  <c r="J1162" i="2"/>
  <c r="E1163" i="2"/>
  <c r="H1163" i="2"/>
  <c r="I1163" i="2"/>
  <c r="J1163" i="2"/>
  <c r="E1164" i="2"/>
  <c r="H1164" i="2"/>
  <c r="I1164" i="2"/>
  <c r="J1164" i="2"/>
  <c r="E1165" i="2"/>
  <c r="H1165" i="2"/>
  <c r="I1165" i="2"/>
  <c r="J1165" i="2"/>
  <c r="E1166" i="2"/>
  <c r="H1166" i="2"/>
  <c r="I1166" i="2"/>
  <c r="J1166" i="2"/>
  <c r="E1167" i="2"/>
  <c r="H1167" i="2"/>
  <c r="I1167" i="2"/>
  <c r="J1167" i="2"/>
  <c r="E1168" i="2"/>
  <c r="H1168" i="2"/>
  <c r="I1168" i="2"/>
  <c r="J1168" i="2"/>
  <c r="E1169" i="2"/>
  <c r="H1169" i="2"/>
  <c r="I1169" i="2"/>
  <c r="J1169" i="2"/>
  <c r="E1170" i="2"/>
  <c r="H1170" i="2"/>
  <c r="I1170" i="2"/>
  <c r="J1170" i="2"/>
  <c r="E1171" i="2"/>
  <c r="H1171" i="2"/>
  <c r="I1171" i="2"/>
  <c r="J1171" i="2"/>
  <c r="E1172" i="2"/>
  <c r="H1172" i="2"/>
  <c r="I1172" i="2"/>
  <c r="J1172" i="2"/>
  <c r="E1173" i="2"/>
  <c r="H1173" i="2"/>
  <c r="I1173" i="2"/>
  <c r="J1173" i="2"/>
  <c r="E1174" i="2"/>
  <c r="H1174" i="2"/>
  <c r="I1174" i="2"/>
  <c r="J1174" i="2"/>
  <c r="E1175" i="2"/>
  <c r="H1175" i="2"/>
  <c r="I1175" i="2"/>
  <c r="J1175" i="2"/>
  <c r="E1176" i="2"/>
  <c r="H1176" i="2"/>
  <c r="I1176" i="2"/>
  <c r="J1176" i="2"/>
  <c r="E1177" i="2"/>
  <c r="H1177" i="2"/>
  <c r="I1177" i="2"/>
  <c r="J1177" i="2"/>
  <c r="E1178" i="2"/>
  <c r="H1178" i="2"/>
  <c r="I1178" i="2"/>
  <c r="J1178" i="2"/>
  <c r="E1179" i="2"/>
  <c r="H1179" i="2"/>
  <c r="I1179" i="2"/>
  <c r="J1179" i="2"/>
  <c r="E1180" i="2"/>
  <c r="H1180" i="2"/>
  <c r="I1180" i="2"/>
  <c r="J1180" i="2"/>
  <c r="E1181" i="2"/>
  <c r="H1181" i="2"/>
  <c r="I1181" i="2"/>
  <c r="J1181" i="2"/>
  <c r="E1182" i="2"/>
  <c r="H1182" i="2"/>
  <c r="I1182" i="2"/>
  <c r="J1182" i="2"/>
  <c r="E1183" i="2"/>
  <c r="H1183" i="2"/>
  <c r="I1183" i="2"/>
  <c r="J1183" i="2"/>
  <c r="E1184" i="2"/>
  <c r="H1184" i="2"/>
  <c r="I1184" i="2"/>
  <c r="J1184" i="2"/>
  <c r="E1185" i="2"/>
  <c r="H1185" i="2"/>
  <c r="I1185" i="2"/>
  <c r="J1185" i="2"/>
  <c r="E1186" i="2"/>
  <c r="H1186" i="2"/>
  <c r="I1186" i="2"/>
  <c r="J1186" i="2"/>
  <c r="E1187" i="2"/>
  <c r="H1187" i="2"/>
  <c r="I1187" i="2"/>
  <c r="J1187" i="2"/>
  <c r="E1188" i="2"/>
  <c r="H1188" i="2"/>
  <c r="I1188" i="2"/>
  <c r="J1188" i="2"/>
  <c r="E1189" i="2"/>
  <c r="H1189" i="2"/>
  <c r="I1189" i="2"/>
  <c r="J1189" i="2"/>
  <c r="E1190" i="2"/>
  <c r="H1190" i="2"/>
  <c r="I1190" i="2"/>
  <c r="J1190" i="2"/>
  <c r="E1191" i="2"/>
  <c r="H1191" i="2"/>
  <c r="I1191" i="2"/>
  <c r="J1191" i="2"/>
  <c r="E1192" i="2"/>
  <c r="H1192" i="2"/>
  <c r="I1192" i="2"/>
  <c r="J1192" i="2"/>
  <c r="E1193" i="2"/>
  <c r="H1193" i="2"/>
  <c r="I1193" i="2"/>
  <c r="J1193" i="2"/>
  <c r="E1194" i="2"/>
  <c r="H1194" i="2"/>
  <c r="I1194" i="2"/>
  <c r="J1194" i="2"/>
  <c r="E1195" i="2"/>
  <c r="H1195" i="2"/>
  <c r="I1195" i="2"/>
  <c r="J1195" i="2"/>
  <c r="E1196" i="2"/>
  <c r="H1196" i="2"/>
  <c r="I1196" i="2"/>
  <c r="J1196" i="2"/>
  <c r="E1197" i="2"/>
  <c r="H1197" i="2"/>
  <c r="I1197" i="2"/>
  <c r="J1197" i="2"/>
  <c r="E1198" i="2"/>
  <c r="H1198" i="2"/>
  <c r="I1198" i="2"/>
  <c r="J1198" i="2"/>
  <c r="E1199" i="2"/>
  <c r="H1199" i="2"/>
  <c r="I1199" i="2"/>
  <c r="J1199" i="2"/>
  <c r="E1200" i="2"/>
  <c r="H1200" i="2"/>
  <c r="I1200" i="2"/>
  <c r="J1200" i="2"/>
  <c r="E1201" i="2"/>
  <c r="H1201" i="2"/>
  <c r="I1201" i="2"/>
  <c r="J1201" i="2"/>
  <c r="E1202" i="2"/>
  <c r="H1202" i="2"/>
  <c r="I1202" i="2"/>
  <c r="J1202" i="2"/>
  <c r="E1203" i="2"/>
  <c r="H1203" i="2"/>
  <c r="I1203" i="2"/>
  <c r="J1203" i="2"/>
  <c r="E1204" i="2"/>
  <c r="H1204" i="2"/>
  <c r="I1204" i="2"/>
  <c r="J1204" i="2"/>
  <c r="E1205" i="2"/>
  <c r="H1205" i="2"/>
  <c r="I1205" i="2"/>
  <c r="J1205" i="2"/>
  <c r="E1206" i="2"/>
  <c r="H1206" i="2"/>
  <c r="I1206" i="2"/>
  <c r="J1206" i="2"/>
  <c r="E1207" i="2"/>
  <c r="H1207" i="2"/>
  <c r="I1207" i="2"/>
  <c r="J1207" i="2"/>
  <c r="E1208" i="2"/>
  <c r="H1208" i="2"/>
  <c r="I1208" i="2"/>
  <c r="J1208" i="2"/>
  <c r="E1209" i="2"/>
  <c r="H1209" i="2"/>
  <c r="I1209" i="2"/>
  <c r="J1209" i="2"/>
  <c r="E1210" i="2"/>
  <c r="H1210" i="2"/>
  <c r="I1210" i="2"/>
  <c r="J1210" i="2"/>
  <c r="E1211" i="2"/>
  <c r="H1211" i="2"/>
  <c r="I1211" i="2"/>
  <c r="J1211" i="2"/>
  <c r="E1212" i="2"/>
  <c r="H1212" i="2"/>
  <c r="I1212" i="2"/>
  <c r="J1212" i="2"/>
  <c r="E1213" i="2"/>
  <c r="H1213" i="2"/>
  <c r="I1213" i="2"/>
  <c r="J1213" i="2"/>
  <c r="E1214" i="2"/>
  <c r="H1214" i="2"/>
  <c r="I1214" i="2"/>
  <c r="J1214" i="2"/>
  <c r="E1215" i="2"/>
  <c r="H1215" i="2"/>
  <c r="I1215" i="2"/>
  <c r="J1215" i="2"/>
  <c r="E1216" i="2"/>
  <c r="H1216" i="2"/>
  <c r="I1216" i="2"/>
  <c r="J1216" i="2"/>
  <c r="E1217" i="2"/>
  <c r="H1217" i="2"/>
  <c r="I1217" i="2"/>
  <c r="J1217" i="2"/>
  <c r="E1218" i="2"/>
  <c r="H1218" i="2"/>
  <c r="I1218" i="2"/>
  <c r="J1218" i="2"/>
  <c r="E1219" i="2"/>
  <c r="H1219" i="2"/>
  <c r="I1219" i="2"/>
  <c r="J1219" i="2"/>
  <c r="E1220" i="2"/>
  <c r="H1220" i="2"/>
  <c r="I1220" i="2"/>
  <c r="J1220" i="2"/>
  <c r="E1221" i="2"/>
  <c r="H1221" i="2"/>
  <c r="I1221" i="2"/>
  <c r="J1221" i="2"/>
  <c r="E1222" i="2"/>
  <c r="H1222" i="2"/>
  <c r="I1222" i="2"/>
  <c r="J1222" i="2"/>
  <c r="E1223" i="2"/>
  <c r="H1223" i="2"/>
  <c r="I1223" i="2"/>
  <c r="J1223" i="2"/>
  <c r="E1224" i="2"/>
  <c r="H1224" i="2"/>
  <c r="I1224" i="2"/>
  <c r="J1224" i="2"/>
  <c r="E1225" i="2"/>
  <c r="H1225" i="2"/>
  <c r="I1225" i="2"/>
  <c r="J1225" i="2"/>
  <c r="E1226" i="2"/>
  <c r="H1226" i="2"/>
  <c r="I1226" i="2"/>
  <c r="J1226" i="2"/>
  <c r="E1227" i="2"/>
  <c r="H1227" i="2"/>
  <c r="I1227" i="2"/>
  <c r="J1227" i="2"/>
  <c r="E1228" i="2"/>
  <c r="H1228" i="2"/>
  <c r="I1228" i="2"/>
  <c r="J1228" i="2"/>
  <c r="E1229" i="2"/>
  <c r="H1229" i="2"/>
  <c r="I1229" i="2"/>
  <c r="J1229" i="2"/>
  <c r="E1230" i="2"/>
  <c r="H1230" i="2"/>
  <c r="I1230" i="2"/>
  <c r="J1230" i="2"/>
  <c r="E1231" i="2"/>
  <c r="H1231" i="2"/>
  <c r="I1231" i="2"/>
  <c r="J1231" i="2"/>
  <c r="E1232" i="2"/>
  <c r="H1232" i="2"/>
  <c r="I1232" i="2"/>
  <c r="J1232" i="2"/>
  <c r="E1233" i="2"/>
  <c r="H1233" i="2"/>
  <c r="I1233" i="2"/>
  <c r="J1233" i="2"/>
  <c r="E1234" i="2"/>
  <c r="H1234" i="2"/>
  <c r="I1234" i="2"/>
  <c r="J1234" i="2"/>
  <c r="E1235" i="2"/>
  <c r="H1235" i="2"/>
  <c r="I1235" i="2"/>
  <c r="J1235" i="2"/>
  <c r="E1236" i="2"/>
  <c r="H1236" i="2"/>
  <c r="I1236" i="2"/>
  <c r="J1236" i="2"/>
  <c r="E1237" i="2"/>
  <c r="H1237" i="2"/>
  <c r="I1237" i="2"/>
  <c r="J1237" i="2"/>
  <c r="E1238" i="2"/>
  <c r="H1238" i="2"/>
  <c r="I1238" i="2"/>
  <c r="J1238" i="2"/>
  <c r="E1239" i="2"/>
  <c r="H1239" i="2"/>
  <c r="I1239" i="2"/>
  <c r="J1239" i="2"/>
  <c r="E1240" i="2"/>
  <c r="H1240" i="2"/>
  <c r="I1240" i="2"/>
  <c r="J1240" i="2"/>
  <c r="E1241" i="2"/>
  <c r="H1241" i="2"/>
  <c r="I1241" i="2"/>
  <c r="J1241" i="2"/>
  <c r="E1242" i="2"/>
  <c r="H1242" i="2"/>
  <c r="I1242" i="2"/>
  <c r="J1242" i="2"/>
  <c r="E1243" i="2"/>
  <c r="H1243" i="2"/>
  <c r="I1243" i="2"/>
  <c r="J1243" i="2"/>
  <c r="E1244" i="2"/>
  <c r="H1244" i="2"/>
  <c r="I1244" i="2"/>
  <c r="J1244" i="2"/>
  <c r="E1245" i="2"/>
  <c r="H1245" i="2"/>
  <c r="I1245" i="2"/>
  <c r="J1245" i="2"/>
  <c r="E1246" i="2"/>
  <c r="H1246" i="2"/>
  <c r="I1246" i="2"/>
  <c r="J1246" i="2"/>
  <c r="E1247" i="2"/>
  <c r="H1247" i="2"/>
  <c r="I1247" i="2"/>
  <c r="J1247" i="2"/>
  <c r="E1248" i="2"/>
  <c r="H1248" i="2"/>
  <c r="I1248" i="2"/>
  <c r="J1248" i="2"/>
  <c r="E1249" i="2"/>
  <c r="H1249" i="2"/>
  <c r="I1249" i="2"/>
  <c r="J1249" i="2"/>
  <c r="E1250" i="2"/>
  <c r="H1250" i="2"/>
  <c r="I1250" i="2"/>
  <c r="J1250" i="2"/>
  <c r="E1251" i="2"/>
  <c r="H1251" i="2"/>
  <c r="I1251" i="2"/>
  <c r="J1251" i="2"/>
  <c r="E1252" i="2"/>
  <c r="H1252" i="2"/>
  <c r="I1252" i="2"/>
  <c r="J1252" i="2"/>
  <c r="E1253" i="2"/>
  <c r="H1253" i="2"/>
  <c r="I1253" i="2"/>
  <c r="J1253" i="2"/>
  <c r="E1254" i="2"/>
  <c r="H1254" i="2"/>
  <c r="I1254" i="2"/>
  <c r="J1254" i="2"/>
  <c r="E1255" i="2"/>
  <c r="H1255" i="2"/>
  <c r="I1255" i="2"/>
  <c r="J1255" i="2"/>
  <c r="E1256" i="2"/>
  <c r="H1256" i="2"/>
  <c r="I1256" i="2"/>
  <c r="J1256" i="2"/>
  <c r="E1257" i="2"/>
  <c r="H1257" i="2"/>
  <c r="I1257" i="2"/>
  <c r="J1257" i="2"/>
  <c r="E1258" i="2"/>
  <c r="H1258" i="2"/>
  <c r="I1258" i="2"/>
  <c r="J1258" i="2"/>
  <c r="E1259" i="2"/>
  <c r="H1259" i="2"/>
  <c r="I1259" i="2"/>
  <c r="J1259" i="2"/>
  <c r="E1260" i="2"/>
  <c r="H1260" i="2"/>
  <c r="I1260" i="2"/>
  <c r="J1260" i="2"/>
  <c r="E1261" i="2"/>
  <c r="H1261" i="2"/>
  <c r="I1261" i="2"/>
  <c r="J1261" i="2"/>
  <c r="E1262" i="2"/>
  <c r="H1262" i="2"/>
  <c r="I1262" i="2"/>
  <c r="J1262" i="2"/>
  <c r="E1263" i="2"/>
  <c r="H1263" i="2"/>
  <c r="I1263" i="2"/>
  <c r="J1263" i="2"/>
  <c r="E1264" i="2"/>
  <c r="H1264" i="2"/>
  <c r="I1264" i="2"/>
  <c r="J1264" i="2"/>
  <c r="E1265" i="2"/>
  <c r="H1265" i="2"/>
  <c r="I1265" i="2"/>
  <c r="J1265" i="2"/>
  <c r="E1266" i="2"/>
  <c r="H1266" i="2"/>
  <c r="I1266" i="2"/>
  <c r="J1266" i="2"/>
  <c r="E1267" i="2"/>
  <c r="H1267" i="2"/>
  <c r="I1267" i="2"/>
  <c r="J1267" i="2"/>
  <c r="E1268" i="2"/>
  <c r="H1268" i="2"/>
  <c r="I1268" i="2"/>
  <c r="J1268" i="2"/>
  <c r="E1269" i="2"/>
  <c r="H1269" i="2"/>
  <c r="I1269" i="2"/>
  <c r="J1269" i="2"/>
  <c r="E1270" i="2"/>
  <c r="H1270" i="2"/>
  <c r="I1270" i="2"/>
  <c r="J1270" i="2"/>
  <c r="E1271" i="2"/>
  <c r="H1271" i="2"/>
  <c r="I1271" i="2"/>
  <c r="J1271" i="2"/>
  <c r="E1272" i="2"/>
  <c r="H1272" i="2"/>
  <c r="I1272" i="2"/>
  <c r="J1272" i="2"/>
  <c r="E1273" i="2"/>
  <c r="H1273" i="2"/>
  <c r="I1273" i="2"/>
  <c r="J1273" i="2"/>
  <c r="E1274" i="2"/>
  <c r="H1274" i="2"/>
  <c r="I1274" i="2"/>
  <c r="J1274" i="2"/>
  <c r="E1275" i="2"/>
  <c r="H1275" i="2"/>
  <c r="I1275" i="2"/>
  <c r="J1275" i="2"/>
  <c r="E1276" i="2"/>
  <c r="H1276" i="2"/>
  <c r="I1276" i="2"/>
  <c r="J1276" i="2"/>
  <c r="E1277" i="2"/>
  <c r="H1277" i="2"/>
  <c r="I1277" i="2"/>
  <c r="J1277" i="2"/>
  <c r="E1278" i="2"/>
  <c r="H1278" i="2"/>
  <c r="I1278" i="2"/>
  <c r="J1278" i="2"/>
  <c r="E1279" i="2"/>
  <c r="H1279" i="2"/>
  <c r="I1279" i="2"/>
  <c r="J1279" i="2"/>
  <c r="E1280" i="2"/>
  <c r="H1280" i="2"/>
  <c r="I1280" i="2"/>
  <c r="J1280" i="2"/>
  <c r="E1281" i="2"/>
  <c r="H1281" i="2"/>
  <c r="I1281" i="2"/>
  <c r="J1281" i="2"/>
  <c r="E1282" i="2"/>
  <c r="H1282" i="2"/>
  <c r="I1282" i="2"/>
  <c r="J1282" i="2"/>
  <c r="E1283" i="2"/>
  <c r="H1283" i="2"/>
  <c r="I1283" i="2"/>
  <c r="J1283" i="2"/>
  <c r="E1284" i="2"/>
  <c r="H1284" i="2"/>
  <c r="I1284" i="2"/>
  <c r="J1284" i="2"/>
  <c r="E1285" i="2"/>
  <c r="H1285" i="2"/>
  <c r="I1285" i="2"/>
  <c r="J1285" i="2"/>
  <c r="E1286" i="2"/>
  <c r="H1286" i="2"/>
  <c r="I1286" i="2"/>
  <c r="J1286" i="2"/>
  <c r="E1287" i="2"/>
  <c r="H1287" i="2"/>
  <c r="I1287" i="2"/>
  <c r="J1287" i="2"/>
  <c r="E1288" i="2"/>
  <c r="H1288" i="2"/>
  <c r="I1288" i="2"/>
  <c r="J1288" i="2"/>
  <c r="E1289" i="2"/>
  <c r="H1289" i="2"/>
  <c r="I1289" i="2"/>
  <c r="J1289" i="2"/>
  <c r="E1290" i="2"/>
  <c r="H1290" i="2"/>
  <c r="I1290" i="2"/>
  <c r="J1290" i="2"/>
  <c r="E1291" i="2"/>
  <c r="H1291" i="2"/>
  <c r="I1291" i="2"/>
  <c r="J1291" i="2"/>
  <c r="E1292" i="2"/>
  <c r="H1292" i="2"/>
  <c r="I1292" i="2"/>
  <c r="J1292" i="2"/>
  <c r="E1293" i="2"/>
  <c r="H1293" i="2"/>
  <c r="I1293" i="2"/>
  <c r="J1293" i="2"/>
  <c r="E1294" i="2"/>
  <c r="H1294" i="2"/>
  <c r="I1294" i="2"/>
  <c r="J1294" i="2"/>
  <c r="E1295" i="2"/>
  <c r="H1295" i="2"/>
  <c r="I1295" i="2"/>
  <c r="J1295" i="2"/>
  <c r="E1296" i="2"/>
  <c r="H1296" i="2"/>
  <c r="I1296" i="2"/>
  <c r="J1296" i="2"/>
  <c r="E1297" i="2"/>
  <c r="H1297" i="2"/>
  <c r="I1297" i="2"/>
  <c r="J1297" i="2"/>
  <c r="E1298" i="2"/>
  <c r="H1298" i="2"/>
  <c r="I1298" i="2"/>
  <c r="J1298" i="2"/>
  <c r="E1299" i="2"/>
  <c r="H1299" i="2"/>
  <c r="I1299" i="2"/>
  <c r="J1299" i="2"/>
  <c r="E1300" i="2"/>
  <c r="H1300" i="2"/>
  <c r="I1300" i="2"/>
  <c r="J1300" i="2"/>
  <c r="E1301" i="2"/>
  <c r="H1301" i="2"/>
  <c r="I1301" i="2"/>
  <c r="J1301" i="2"/>
  <c r="E1302" i="2"/>
  <c r="H1302" i="2"/>
  <c r="I1302" i="2"/>
  <c r="J1302" i="2"/>
  <c r="E1303" i="2"/>
  <c r="H1303" i="2"/>
  <c r="I1303" i="2"/>
  <c r="J1303" i="2"/>
  <c r="E1304" i="2"/>
  <c r="H1304" i="2"/>
  <c r="I1304" i="2"/>
  <c r="J1304" i="2"/>
  <c r="E1305" i="2"/>
  <c r="H1305" i="2"/>
  <c r="I1305" i="2"/>
  <c r="J1305" i="2"/>
  <c r="E1306" i="2"/>
  <c r="H1306" i="2"/>
  <c r="I1306" i="2"/>
  <c r="J1306" i="2"/>
  <c r="E1307" i="2"/>
  <c r="H1307" i="2"/>
  <c r="I1307" i="2"/>
  <c r="J1307" i="2"/>
  <c r="E1308" i="2"/>
  <c r="H1308" i="2"/>
  <c r="I1308" i="2"/>
  <c r="J1308" i="2"/>
  <c r="E1309" i="2"/>
  <c r="H1309" i="2"/>
  <c r="I1309" i="2"/>
  <c r="J1309" i="2"/>
  <c r="E1310" i="2"/>
  <c r="H1310" i="2"/>
  <c r="I1310" i="2"/>
  <c r="J1310" i="2"/>
  <c r="E1311" i="2"/>
  <c r="H1311" i="2"/>
  <c r="I1311" i="2"/>
  <c r="J1311" i="2"/>
  <c r="E1312" i="2"/>
  <c r="H1312" i="2"/>
  <c r="I1312" i="2"/>
  <c r="J1312" i="2"/>
  <c r="E1313" i="2"/>
  <c r="H1313" i="2"/>
  <c r="I1313" i="2"/>
  <c r="J1313" i="2"/>
  <c r="E1314" i="2"/>
  <c r="H1314" i="2"/>
  <c r="I1314" i="2"/>
  <c r="J1314" i="2"/>
  <c r="E1315" i="2"/>
  <c r="H1315" i="2"/>
  <c r="I1315" i="2"/>
  <c r="J1315" i="2"/>
  <c r="E1316" i="2"/>
  <c r="H1316" i="2"/>
  <c r="I1316" i="2"/>
  <c r="J1316" i="2"/>
  <c r="E1317" i="2"/>
  <c r="H1317" i="2"/>
  <c r="I1317" i="2"/>
  <c r="J1317" i="2"/>
  <c r="E1318" i="2"/>
  <c r="H1318" i="2"/>
  <c r="I1318" i="2"/>
  <c r="J1318" i="2"/>
  <c r="E1319" i="2"/>
  <c r="H1319" i="2"/>
  <c r="I1319" i="2"/>
  <c r="J1319" i="2"/>
  <c r="E1320" i="2"/>
  <c r="H1320" i="2"/>
  <c r="I1320" i="2"/>
  <c r="J1320" i="2"/>
  <c r="E1321" i="2"/>
  <c r="H1321" i="2"/>
  <c r="I1321" i="2"/>
  <c r="J1321" i="2"/>
  <c r="E1322" i="2"/>
  <c r="H1322" i="2"/>
  <c r="I1322" i="2"/>
  <c r="J1322" i="2"/>
  <c r="E1323" i="2"/>
  <c r="H1323" i="2"/>
  <c r="I1323" i="2"/>
  <c r="J1323" i="2"/>
  <c r="E1324" i="2"/>
  <c r="H1324" i="2"/>
  <c r="I1324" i="2"/>
  <c r="J1324" i="2"/>
  <c r="E1325" i="2"/>
  <c r="H1325" i="2"/>
  <c r="I1325" i="2"/>
  <c r="J1325" i="2"/>
  <c r="E1326" i="2"/>
  <c r="H1326" i="2"/>
  <c r="I1326" i="2"/>
  <c r="J1326" i="2"/>
  <c r="E1327" i="2"/>
  <c r="H1327" i="2"/>
  <c r="I1327" i="2"/>
  <c r="J1327" i="2"/>
  <c r="E1328" i="2"/>
  <c r="H1328" i="2"/>
  <c r="I1328" i="2"/>
  <c r="J1328" i="2"/>
  <c r="E1329" i="2"/>
  <c r="H1329" i="2"/>
  <c r="I1329" i="2"/>
  <c r="J1329" i="2"/>
  <c r="E1330" i="2"/>
  <c r="H1330" i="2"/>
  <c r="I1330" i="2"/>
  <c r="J1330" i="2"/>
  <c r="E1331" i="2"/>
  <c r="H1331" i="2"/>
  <c r="I1331" i="2"/>
  <c r="J1331" i="2"/>
  <c r="E1332" i="2"/>
  <c r="H1332" i="2"/>
  <c r="I1332" i="2"/>
  <c r="J1332" i="2"/>
  <c r="E1333" i="2"/>
  <c r="H1333" i="2"/>
  <c r="I1333" i="2"/>
  <c r="J1333" i="2"/>
  <c r="E1334" i="2"/>
  <c r="H1334" i="2"/>
  <c r="I1334" i="2"/>
  <c r="J1334" i="2"/>
  <c r="E1335" i="2"/>
  <c r="H1335" i="2"/>
  <c r="I1335" i="2"/>
  <c r="J1335" i="2"/>
  <c r="E1336" i="2"/>
  <c r="H1336" i="2"/>
  <c r="I1336" i="2"/>
  <c r="J1336" i="2"/>
  <c r="E1337" i="2"/>
  <c r="H1337" i="2"/>
  <c r="I1337" i="2"/>
  <c r="J1337" i="2"/>
  <c r="E1338" i="2"/>
  <c r="H1338" i="2"/>
  <c r="I1338" i="2"/>
  <c r="J1338" i="2"/>
  <c r="E1339" i="2"/>
  <c r="H1339" i="2"/>
  <c r="I1339" i="2"/>
  <c r="J1339" i="2"/>
  <c r="E1340" i="2"/>
  <c r="H1340" i="2"/>
  <c r="I1340" i="2"/>
  <c r="J1340" i="2"/>
  <c r="E1341" i="2"/>
  <c r="H1341" i="2"/>
  <c r="I1341" i="2"/>
  <c r="J1341" i="2"/>
  <c r="E1342" i="2"/>
  <c r="H1342" i="2"/>
  <c r="I1342" i="2"/>
  <c r="J1342" i="2"/>
  <c r="E1343" i="2"/>
  <c r="H1343" i="2"/>
  <c r="I1343" i="2"/>
  <c r="J1343" i="2"/>
  <c r="E1344" i="2"/>
  <c r="H1344" i="2"/>
  <c r="I1344" i="2"/>
  <c r="J1344" i="2"/>
  <c r="E1345" i="2"/>
  <c r="H1345" i="2"/>
  <c r="I1345" i="2"/>
  <c r="J1345" i="2"/>
  <c r="E1346" i="2"/>
  <c r="H1346" i="2"/>
  <c r="I1346" i="2"/>
  <c r="J1346" i="2"/>
  <c r="E1347" i="2"/>
  <c r="H1347" i="2"/>
  <c r="I1347" i="2"/>
  <c r="J1347" i="2"/>
  <c r="E1348" i="2"/>
  <c r="H1348" i="2"/>
  <c r="I1348" i="2"/>
  <c r="J1348" i="2"/>
  <c r="E1349" i="2"/>
  <c r="H1349" i="2"/>
  <c r="I1349" i="2"/>
  <c r="J1349" i="2"/>
  <c r="E1350" i="2"/>
  <c r="H1350" i="2"/>
  <c r="I1350" i="2"/>
  <c r="J1350" i="2"/>
  <c r="E1351" i="2"/>
  <c r="H1351" i="2"/>
  <c r="I1351" i="2"/>
  <c r="J1351" i="2"/>
  <c r="E1352" i="2"/>
  <c r="H1352" i="2"/>
  <c r="I1352" i="2"/>
  <c r="J1352" i="2"/>
  <c r="E1353" i="2"/>
  <c r="H1353" i="2"/>
  <c r="I1353" i="2"/>
  <c r="J1353" i="2"/>
  <c r="E1354" i="2"/>
  <c r="H1354" i="2"/>
  <c r="I1354" i="2"/>
  <c r="J1354" i="2"/>
  <c r="E1355" i="2"/>
  <c r="H1355" i="2"/>
  <c r="I1355" i="2"/>
  <c r="J1355" i="2"/>
  <c r="E1356" i="2"/>
  <c r="H1356" i="2"/>
  <c r="I1356" i="2"/>
  <c r="J1356" i="2"/>
  <c r="E1357" i="2"/>
  <c r="H1357" i="2"/>
  <c r="I1357" i="2"/>
  <c r="J1357" i="2"/>
  <c r="E1358" i="2"/>
  <c r="H1358" i="2"/>
  <c r="I1358" i="2"/>
  <c r="J1358" i="2"/>
  <c r="E1359" i="2"/>
  <c r="H1359" i="2"/>
  <c r="I1359" i="2"/>
  <c r="J1359" i="2"/>
  <c r="E1360" i="2"/>
  <c r="H1360" i="2"/>
  <c r="I1360" i="2"/>
  <c r="J1360" i="2"/>
  <c r="E1361" i="2"/>
  <c r="H1361" i="2"/>
  <c r="I1361" i="2"/>
  <c r="J1361" i="2"/>
  <c r="E1362" i="2"/>
  <c r="H1362" i="2"/>
  <c r="I1362" i="2"/>
  <c r="J1362" i="2"/>
  <c r="E1363" i="2"/>
  <c r="H1363" i="2"/>
  <c r="I1363" i="2"/>
  <c r="J1363" i="2"/>
  <c r="E1364" i="2"/>
  <c r="H1364" i="2"/>
  <c r="I1364" i="2"/>
  <c r="J1364" i="2"/>
  <c r="E1365" i="2"/>
  <c r="H1365" i="2"/>
  <c r="I1365" i="2"/>
  <c r="J1365" i="2"/>
  <c r="E1366" i="2"/>
  <c r="H1366" i="2"/>
  <c r="I1366" i="2"/>
  <c r="J1366" i="2"/>
  <c r="E1367" i="2"/>
  <c r="H1367" i="2"/>
  <c r="I1367" i="2"/>
  <c r="J1367" i="2"/>
  <c r="E1368" i="2"/>
  <c r="H1368" i="2"/>
  <c r="I1368" i="2"/>
  <c r="J1368" i="2"/>
  <c r="E1369" i="2"/>
  <c r="H1369" i="2"/>
  <c r="I1369" i="2"/>
  <c r="J1369" i="2"/>
  <c r="E1370" i="2"/>
  <c r="H1370" i="2"/>
  <c r="I1370" i="2"/>
  <c r="J1370" i="2"/>
  <c r="E1371" i="2"/>
  <c r="H1371" i="2"/>
  <c r="I1371" i="2"/>
  <c r="J1371" i="2"/>
  <c r="E1372" i="2"/>
  <c r="H1372" i="2"/>
  <c r="I1372" i="2"/>
  <c r="J1372" i="2"/>
  <c r="E1373" i="2"/>
  <c r="H1373" i="2"/>
  <c r="I1373" i="2"/>
  <c r="J1373" i="2"/>
  <c r="E1374" i="2"/>
  <c r="H1374" i="2"/>
  <c r="I1374" i="2"/>
  <c r="J1374" i="2"/>
  <c r="E1375" i="2"/>
  <c r="H1375" i="2"/>
  <c r="I1375" i="2"/>
  <c r="J1375" i="2"/>
  <c r="E1376" i="2"/>
  <c r="H1376" i="2"/>
  <c r="I1376" i="2"/>
  <c r="J1376" i="2"/>
  <c r="E1377" i="2"/>
  <c r="H1377" i="2"/>
  <c r="I1377" i="2"/>
  <c r="J1377" i="2"/>
  <c r="E1378" i="2"/>
  <c r="H1378" i="2"/>
  <c r="I1378" i="2"/>
  <c r="J1378" i="2"/>
  <c r="E1379" i="2"/>
  <c r="H1379" i="2"/>
  <c r="I1379" i="2"/>
  <c r="J1379" i="2"/>
  <c r="E1380" i="2"/>
  <c r="H1380" i="2"/>
  <c r="I1380" i="2"/>
  <c r="J1380" i="2"/>
  <c r="E1381" i="2"/>
  <c r="H1381" i="2"/>
  <c r="I1381" i="2"/>
  <c r="J1381" i="2"/>
  <c r="E1382" i="2"/>
  <c r="H1382" i="2"/>
  <c r="I1382" i="2"/>
  <c r="J1382" i="2"/>
  <c r="E1383" i="2"/>
  <c r="H1383" i="2"/>
  <c r="I1383" i="2"/>
  <c r="J1383" i="2"/>
  <c r="E1384" i="2"/>
  <c r="H1384" i="2"/>
  <c r="I1384" i="2"/>
  <c r="J1384" i="2"/>
  <c r="E1385" i="2"/>
  <c r="H1385" i="2"/>
  <c r="I1385" i="2"/>
  <c r="J1385" i="2"/>
  <c r="E1386" i="2"/>
  <c r="H1386" i="2"/>
  <c r="I1386" i="2"/>
  <c r="J1386" i="2"/>
  <c r="E1387" i="2"/>
  <c r="H1387" i="2"/>
  <c r="I1387" i="2"/>
  <c r="J1387" i="2"/>
  <c r="E1388" i="2"/>
  <c r="H1388" i="2"/>
  <c r="I1388" i="2"/>
  <c r="J1388" i="2"/>
  <c r="E1389" i="2"/>
  <c r="H1389" i="2"/>
  <c r="I1389" i="2"/>
  <c r="J1389" i="2"/>
  <c r="E1390" i="2"/>
  <c r="H1390" i="2"/>
  <c r="I1390" i="2"/>
  <c r="J1390" i="2"/>
  <c r="E1391" i="2"/>
  <c r="H1391" i="2"/>
  <c r="I1391" i="2"/>
  <c r="J1391" i="2"/>
  <c r="E1392" i="2"/>
  <c r="H1392" i="2"/>
  <c r="I1392" i="2"/>
  <c r="J1392" i="2"/>
  <c r="E1393" i="2"/>
  <c r="H1393" i="2"/>
  <c r="I1393" i="2"/>
  <c r="J1393" i="2"/>
  <c r="E1394" i="2"/>
  <c r="H1394" i="2"/>
  <c r="I1394" i="2"/>
  <c r="J1394" i="2"/>
  <c r="E1395" i="2"/>
  <c r="H1395" i="2"/>
  <c r="I1395" i="2"/>
  <c r="J1395" i="2"/>
  <c r="E1396" i="2"/>
  <c r="H1396" i="2"/>
  <c r="I1396" i="2"/>
  <c r="J1396" i="2"/>
  <c r="E1397" i="2"/>
  <c r="H1397" i="2"/>
  <c r="I1397" i="2"/>
  <c r="J1397" i="2"/>
  <c r="E1398" i="2"/>
  <c r="H1398" i="2"/>
  <c r="I1398" i="2"/>
  <c r="J1398" i="2"/>
  <c r="E1399" i="2"/>
  <c r="H1399" i="2"/>
  <c r="I1399" i="2"/>
  <c r="J1399" i="2"/>
  <c r="E1400" i="2"/>
  <c r="H1400" i="2"/>
  <c r="I1400" i="2"/>
  <c r="J1400" i="2"/>
  <c r="E1401" i="2"/>
  <c r="H1401" i="2"/>
  <c r="I1401" i="2"/>
  <c r="J1401" i="2"/>
  <c r="E1402" i="2"/>
  <c r="H1402" i="2"/>
  <c r="I1402" i="2"/>
  <c r="J1402" i="2"/>
  <c r="E1403" i="2"/>
  <c r="H1403" i="2"/>
  <c r="I1403" i="2"/>
  <c r="J1403" i="2"/>
  <c r="E1404" i="2"/>
  <c r="H1404" i="2"/>
  <c r="I1404" i="2"/>
  <c r="J1404" i="2"/>
  <c r="E1405" i="2"/>
  <c r="H1405" i="2"/>
  <c r="I1405" i="2"/>
  <c r="J1405" i="2"/>
  <c r="E1406" i="2"/>
  <c r="H1406" i="2"/>
  <c r="I1406" i="2"/>
  <c r="J1406" i="2"/>
  <c r="E1407" i="2"/>
  <c r="H1407" i="2"/>
  <c r="I1407" i="2"/>
  <c r="J1407" i="2"/>
  <c r="E1408" i="2"/>
  <c r="H1408" i="2"/>
  <c r="I1408" i="2"/>
  <c r="J1408" i="2"/>
  <c r="E1409" i="2"/>
  <c r="H1409" i="2"/>
  <c r="I1409" i="2"/>
  <c r="J1409" i="2"/>
  <c r="E1410" i="2"/>
  <c r="H1410" i="2"/>
  <c r="I1410" i="2"/>
  <c r="J1410" i="2"/>
  <c r="E1411" i="2"/>
  <c r="H1411" i="2"/>
  <c r="I1411" i="2"/>
  <c r="J1411" i="2"/>
  <c r="E1412" i="2"/>
  <c r="H1412" i="2"/>
  <c r="I1412" i="2"/>
  <c r="J1412" i="2"/>
  <c r="E1413" i="2"/>
  <c r="H1413" i="2"/>
  <c r="I1413" i="2"/>
  <c r="J1413" i="2"/>
  <c r="E1414" i="2"/>
  <c r="H1414" i="2"/>
  <c r="I1414" i="2"/>
  <c r="J1414" i="2"/>
  <c r="E1415" i="2"/>
  <c r="H1415" i="2"/>
  <c r="I1415" i="2"/>
  <c r="J1415" i="2"/>
  <c r="E1416" i="2"/>
  <c r="H1416" i="2"/>
  <c r="I1416" i="2"/>
  <c r="J1416" i="2"/>
  <c r="E1417" i="2"/>
  <c r="H1417" i="2"/>
  <c r="I1417" i="2"/>
  <c r="J1417" i="2"/>
  <c r="E1418" i="2"/>
  <c r="H1418" i="2"/>
  <c r="I1418" i="2"/>
  <c r="J1418" i="2"/>
  <c r="E1419" i="2"/>
  <c r="H1419" i="2"/>
  <c r="I1419" i="2"/>
  <c r="J1419" i="2"/>
  <c r="E1420" i="2"/>
  <c r="H1420" i="2"/>
  <c r="I1420" i="2"/>
  <c r="J1420" i="2"/>
  <c r="E1421" i="2"/>
  <c r="H1421" i="2"/>
  <c r="I1421" i="2"/>
  <c r="J1421" i="2"/>
  <c r="E1422" i="2"/>
  <c r="H1422" i="2"/>
  <c r="I1422" i="2"/>
  <c r="J1422" i="2"/>
  <c r="E1423" i="2"/>
  <c r="H1423" i="2"/>
  <c r="I1423" i="2"/>
  <c r="J1423" i="2"/>
  <c r="E1424" i="2"/>
  <c r="H1424" i="2"/>
  <c r="I1424" i="2"/>
  <c r="J1424" i="2"/>
  <c r="E1425" i="2"/>
  <c r="H1425" i="2"/>
  <c r="I1425" i="2"/>
  <c r="J1425" i="2"/>
  <c r="E1426" i="2"/>
  <c r="H1426" i="2"/>
  <c r="I1426" i="2"/>
  <c r="J1426" i="2"/>
  <c r="E1427" i="2"/>
  <c r="H1427" i="2"/>
  <c r="I1427" i="2"/>
  <c r="J1427" i="2"/>
  <c r="E1428" i="2"/>
  <c r="H1428" i="2"/>
  <c r="I1428" i="2"/>
  <c r="J1428" i="2"/>
  <c r="E1429" i="2"/>
  <c r="H1429" i="2"/>
  <c r="I1429" i="2"/>
  <c r="J1429" i="2"/>
  <c r="E1430" i="2"/>
  <c r="H1430" i="2"/>
  <c r="I1430" i="2"/>
  <c r="J1430" i="2"/>
  <c r="E1431" i="2"/>
  <c r="H1431" i="2"/>
  <c r="I1431" i="2"/>
  <c r="J1431" i="2"/>
  <c r="E1432" i="2"/>
  <c r="H1432" i="2"/>
  <c r="I1432" i="2"/>
  <c r="J1432" i="2"/>
  <c r="E1433" i="2"/>
  <c r="H1433" i="2"/>
  <c r="I1433" i="2"/>
  <c r="J1433" i="2"/>
  <c r="E1434" i="2"/>
  <c r="H1434" i="2"/>
  <c r="I1434" i="2"/>
  <c r="J1434" i="2"/>
  <c r="E1435" i="2"/>
  <c r="H1435" i="2"/>
  <c r="I1435" i="2"/>
  <c r="J1435" i="2"/>
  <c r="E1436" i="2"/>
  <c r="H1436" i="2"/>
  <c r="I1436" i="2"/>
  <c r="J1436" i="2"/>
  <c r="E1437" i="2"/>
  <c r="H1437" i="2"/>
  <c r="I1437" i="2"/>
  <c r="J1437" i="2"/>
  <c r="E1438" i="2"/>
  <c r="H1438" i="2"/>
  <c r="I1438" i="2"/>
  <c r="J1438" i="2"/>
  <c r="E1439" i="2"/>
  <c r="H1439" i="2"/>
  <c r="I1439" i="2"/>
  <c r="J1439" i="2"/>
  <c r="E1440" i="2"/>
  <c r="H1440" i="2"/>
  <c r="I1440" i="2"/>
  <c r="J1440" i="2"/>
  <c r="E1441" i="2"/>
  <c r="H1441" i="2"/>
  <c r="I1441" i="2"/>
  <c r="J1441" i="2"/>
  <c r="E1442" i="2"/>
  <c r="H1442" i="2"/>
  <c r="I1442" i="2"/>
  <c r="J1442" i="2"/>
  <c r="E1443" i="2"/>
  <c r="H1443" i="2"/>
  <c r="I1443" i="2"/>
  <c r="J1443" i="2"/>
  <c r="E1444" i="2"/>
  <c r="H1444" i="2"/>
  <c r="I1444" i="2"/>
  <c r="J1444" i="2"/>
  <c r="E1445" i="2"/>
  <c r="H1445" i="2"/>
  <c r="I1445" i="2"/>
  <c r="J1445" i="2"/>
  <c r="E1446" i="2"/>
  <c r="H1446" i="2"/>
  <c r="I1446" i="2"/>
  <c r="J1446" i="2"/>
  <c r="E1447" i="2"/>
  <c r="H1447" i="2"/>
  <c r="I1447" i="2"/>
  <c r="J1447" i="2"/>
  <c r="E1448" i="2"/>
  <c r="H1448" i="2"/>
  <c r="I1448" i="2"/>
  <c r="J1448" i="2"/>
  <c r="E1449" i="2"/>
  <c r="H1449" i="2"/>
  <c r="I1449" i="2"/>
  <c r="J1449" i="2"/>
  <c r="E1450" i="2"/>
  <c r="H1450" i="2"/>
  <c r="I1450" i="2"/>
  <c r="J1450" i="2"/>
  <c r="E1451" i="2"/>
  <c r="H1451" i="2"/>
  <c r="I1451" i="2"/>
  <c r="J1451" i="2"/>
  <c r="E1452" i="2"/>
  <c r="H1452" i="2"/>
  <c r="I1452" i="2"/>
  <c r="J1452" i="2"/>
  <c r="E1453" i="2"/>
  <c r="H1453" i="2"/>
  <c r="I1453" i="2"/>
  <c r="J1453" i="2"/>
  <c r="E1454" i="2"/>
  <c r="H1454" i="2"/>
  <c r="I1454" i="2"/>
  <c r="J1454" i="2"/>
  <c r="E1455" i="2"/>
  <c r="H1455" i="2"/>
  <c r="I1455" i="2"/>
  <c r="J1455" i="2"/>
  <c r="E1456" i="2"/>
  <c r="H1456" i="2"/>
  <c r="I1456" i="2"/>
  <c r="J1456" i="2"/>
  <c r="E1457" i="2"/>
  <c r="H1457" i="2"/>
  <c r="I1457" i="2"/>
  <c r="J1457" i="2"/>
  <c r="E1458" i="2"/>
  <c r="H1458" i="2"/>
  <c r="I1458" i="2"/>
  <c r="J1458" i="2"/>
  <c r="E1459" i="2"/>
  <c r="H1459" i="2"/>
  <c r="I1459" i="2"/>
  <c r="J1459" i="2"/>
  <c r="E1460" i="2"/>
  <c r="H1460" i="2"/>
  <c r="I1460" i="2"/>
  <c r="J1460" i="2"/>
  <c r="E1461" i="2"/>
  <c r="H1461" i="2"/>
  <c r="I1461" i="2"/>
  <c r="J1461" i="2"/>
  <c r="E1462" i="2"/>
  <c r="H1462" i="2"/>
  <c r="I1462" i="2"/>
  <c r="J1462" i="2"/>
  <c r="E1463" i="2"/>
  <c r="H1463" i="2"/>
  <c r="I1463" i="2"/>
  <c r="J1463" i="2"/>
  <c r="E1464" i="2"/>
  <c r="H1464" i="2"/>
  <c r="I1464" i="2"/>
  <c r="J1464" i="2"/>
  <c r="E1465" i="2"/>
  <c r="H1465" i="2"/>
  <c r="I1465" i="2"/>
  <c r="J1465" i="2"/>
  <c r="E1466" i="2"/>
  <c r="H1466" i="2"/>
  <c r="I1466" i="2"/>
  <c r="J1466" i="2"/>
  <c r="E1467" i="2"/>
  <c r="H1467" i="2"/>
  <c r="I1467" i="2"/>
  <c r="J1467" i="2"/>
  <c r="E1468" i="2"/>
  <c r="H1468" i="2"/>
  <c r="I1468" i="2"/>
  <c r="J1468" i="2"/>
  <c r="E1469" i="2"/>
  <c r="H1469" i="2"/>
  <c r="I1469" i="2"/>
  <c r="J1469" i="2"/>
  <c r="E1470" i="2"/>
  <c r="H1470" i="2"/>
  <c r="I1470" i="2"/>
  <c r="J1470" i="2"/>
  <c r="E1471" i="2"/>
  <c r="H1471" i="2"/>
  <c r="I1471" i="2"/>
  <c r="J1471" i="2"/>
  <c r="E1472" i="2"/>
  <c r="H1472" i="2"/>
  <c r="I1472" i="2"/>
  <c r="J1472" i="2"/>
  <c r="I1473" i="2"/>
  <c r="J1473" i="2"/>
  <c r="E1474" i="2"/>
  <c r="H1474" i="2"/>
  <c r="I1474" i="2"/>
  <c r="J1474" i="2"/>
  <c r="E1475" i="2"/>
  <c r="H1475" i="2"/>
  <c r="I1475" i="2"/>
  <c r="J1475" i="2"/>
  <c r="E1476" i="2"/>
  <c r="H1476" i="2"/>
  <c r="I1476" i="2"/>
  <c r="J1476" i="2"/>
  <c r="E1477" i="2"/>
  <c r="H1477" i="2"/>
  <c r="I1477" i="2"/>
  <c r="J1477" i="2"/>
  <c r="E1478" i="2"/>
  <c r="H1478" i="2"/>
  <c r="I1478" i="2"/>
  <c r="J1478" i="2"/>
  <c r="E1479" i="2"/>
  <c r="H1479" i="2"/>
  <c r="I1479" i="2"/>
  <c r="J1479" i="2"/>
  <c r="E1480" i="2"/>
  <c r="H1480" i="2"/>
  <c r="I1480" i="2"/>
  <c r="J1480" i="2"/>
  <c r="E1481" i="2"/>
  <c r="H1481" i="2"/>
  <c r="I1481" i="2"/>
  <c r="J1481" i="2"/>
  <c r="E1482" i="2"/>
  <c r="H1482" i="2"/>
  <c r="I1482" i="2"/>
  <c r="J1482" i="2"/>
  <c r="E1483" i="2"/>
  <c r="H1483" i="2"/>
  <c r="I1483" i="2"/>
  <c r="J1483" i="2"/>
  <c r="E1484" i="2"/>
  <c r="H1484" i="2"/>
  <c r="I1484" i="2"/>
  <c r="J1484" i="2"/>
  <c r="E1485" i="2"/>
  <c r="H1485" i="2"/>
  <c r="I1485" i="2"/>
  <c r="J1485" i="2"/>
  <c r="E1486" i="2"/>
  <c r="H1486" i="2"/>
  <c r="I1486" i="2"/>
  <c r="J1486" i="2"/>
  <c r="E1487" i="2"/>
  <c r="H1487" i="2"/>
  <c r="I1487" i="2"/>
  <c r="J1487" i="2"/>
  <c r="E1488" i="2"/>
  <c r="H1488" i="2"/>
  <c r="I1488" i="2"/>
  <c r="J1488" i="2"/>
  <c r="E1489" i="2"/>
  <c r="H1489" i="2"/>
  <c r="I1489" i="2"/>
  <c r="J1489" i="2"/>
  <c r="E1490" i="2"/>
  <c r="H1490" i="2"/>
  <c r="I1490" i="2"/>
  <c r="J1490" i="2"/>
  <c r="E1491" i="2"/>
  <c r="H1491" i="2"/>
  <c r="I1491" i="2"/>
  <c r="J1491" i="2"/>
  <c r="E1492" i="2"/>
  <c r="H1492" i="2"/>
  <c r="I1492" i="2"/>
  <c r="J1492" i="2"/>
  <c r="E1493" i="2"/>
  <c r="H1493" i="2"/>
  <c r="I1493" i="2"/>
  <c r="J1493" i="2"/>
  <c r="E1494" i="2"/>
  <c r="H1494" i="2"/>
  <c r="I1494" i="2"/>
  <c r="J1494" i="2"/>
  <c r="E1495" i="2"/>
  <c r="H1495" i="2"/>
  <c r="I1495" i="2"/>
  <c r="J1495" i="2"/>
  <c r="E1496" i="2"/>
  <c r="H1496" i="2"/>
  <c r="I1496" i="2"/>
  <c r="J1496" i="2"/>
  <c r="E1497" i="2"/>
  <c r="H1497" i="2"/>
  <c r="I1497" i="2"/>
  <c r="J1497" i="2"/>
  <c r="E1498" i="2"/>
  <c r="H1498" i="2"/>
  <c r="I1498" i="2"/>
  <c r="J1498" i="2"/>
  <c r="E1499" i="2"/>
  <c r="H1499" i="2"/>
  <c r="I1499" i="2"/>
  <c r="J1499" i="2"/>
  <c r="E1500" i="2"/>
  <c r="H1500" i="2"/>
  <c r="I1500" i="2"/>
  <c r="J1500" i="2"/>
  <c r="E1501" i="2"/>
  <c r="H1501" i="2"/>
  <c r="I1501" i="2"/>
  <c r="J1501" i="2"/>
  <c r="E1502" i="2"/>
  <c r="H1502" i="2"/>
  <c r="I1502" i="2"/>
  <c r="J1502" i="2"/>
  <c r="E1503" i="2"/>
  <c r="H1503" i="2"/>
  <c r="I1503" i="2"/>
  <c r="J1503" i="2"/>
  <c r="E1504" i="2"/>
  <c r="H1504" i="2"/>
  <c r="I1504" i="2"/>
  <c r="J1504" i="2"/>
  <c r="E1505" i="2"/>
  <c r="H1505" i="2"/>
  <c r="I1505" i="2"/>
  <c r="J1505" i="2"/>
  <c r="E1506" i="2"/>
  <c r="H1506" i="2"/>
  <c r="I1506" i="2"/>
  <c r="J1506" i="2"/>
  <c r="E1507" i="2"/>
  <c r="H1507" i="2"/>
  <c r="I1507" i="2"/>
  <c r="J1507" i="2"/>
  <c r="E1508" i="2"/>
  <c r="H1508" i="2"/>
  <c r="I1508" i="2"/>
  <c r="J1508" i="2"/>
  <c r="E1509" i="2"/>
  <c r="H1509" i="2"/>
  <c r="I1509" i="2"/>
  <c r="J1509" i="2"/>
  <c r="E1510" i="2"/>
  <c r="H1510" i="2"/>
  <c r="I1510" i="2"/>
  <c r="J1510" i="2"/>
  <c r="E1511" i="2"/>
  <c r="H1511" i="2"/>
  <c r="I1511" i="2"/>
  <c r="J1511" i="2"/>
  <c r="E1512" i="2"/>
  <c r="H1512" i="2"/>
  <c r="F31" i="4"/>
  <c r="F177" i="4"/>
  <c r="C20" i="10"/>
  <c r="F180" i="4"/>
  <c r="F229" i="4"/>
  <c r="F231" i="4"/>
  <c r="F233" i="4"/>
  <c r="F237" i="4"/>
  <c r="F239" i="4"/>
  <c r="F241" i="4"/>
  <c r="F243" i="4"/>
  <c r="F262" i="4"/>
  <c r="F263" i="4"/>
  <c r="I1512" i="2"/>
  <c r="J1512" i="2"/>
  <c r="C16" i="9"/>
  <c r="E16" i="9"/>
  <c r="G16" i="9"/>
  <c r="I16" i="9"/>
  <c r="C17" i="9"/>
  <c r="D17" i="9"/>
  <c r="G17" i="9"/>
  <c r="I17" i="9"/>
  <c r="C18" i="9"/>
  <c r="D18" i="9"/>
  <c r="G18" i="9"/>
  <c r="I18" i="9"/>
  <c r="C19" i="9"/>
  <c r="D19" i="9"/>
  <c r="G19" i="9"/>
  <c r="I19" i="9"/>
  <c r="C20" i="9"/>
  <c r="D20" i="9"/>
  <c r="G20" i="9"/>
  <c r="I20" i="9"/>
  <c r="C21" i="9"/>
  <c r="D21" i="9"/>
  <c r="G21" i="9"/>
  <c r="I21" i="9"/>
  <c r="C22" i="9"/>
  <c r="D22" i="9"/>
  <c r="G22" i="9"/>
  <c r="I22" i="9"/>
  <c r="I24" i="9"/>
  <c r="C25" i="9"/>
  <c r="G25" i="9"/>
  <c r="I25" i="9"/>
  <c r="C26" i="9"/>
  <c r="D26" i="9"/>
  <c r="G26" i="9"/>
  <c r="I26" i="9"/>
  <c r="C27" i="9"/>
  <c r="D27" i="9"/>
  <c r="G27" i="9"/>
  <c r="I27" i="9"/>
  <c r="I28" i="9"/>
  <c r="I29" i="9"/>
  <c r="I30" i="9"/>
  <c r="I31" i="9"/>
  <c r="C32" i="9"/>
  <c r="G32" i="9"/>
  <c r="I32" i="9"/>
  <c r="C33" i="9"/>
  <c r="D33" i="9"/>
  <c r="G33" i="9"/>
  <c r="I33" i="9"/>
  <c r="C34" i="9"/>
  <c r="D34" i="9"/>
  <c r="G34" i="9"/>
  <c r="I34" i="9"/>
  <c r="C35" i="9"/>
  <c r="B35" i="9"/>
  <c r="D35" i="9"/>
  <c r="E35" i="9"/>
  <c r="G35" i="9"/>
  <c r="I35" i="9"/>
  <c r="C36" i="9"/>
  <c r="G36" i="9"/>
  <c r="I36" i="9"/>
  <c r="C37" i="9"/>
  <c r="G37" i="9"/>
  <c r="I37" i="9"/>
  <c r="C38" i="9"/>
  <c r="G38" i="9"/>
  <c r="I38" i="9"/>
  <c r="C39" i="9"/>
  <c r="D39" i="9"/>
  <c r="G39" i="9"/>
  <c r="I39" i="9"/>
  <c r="C40" i="9"/>
  <c r="D40" i="9"/>
  <c r="G40" i="9"/>
  <c r="I40" i="9"/>
  <c r="C41" i="9"/>
  <c r="D41" i="9"/>
  <c r="G41" i="9"/>
  <c r="I41" i="9"/>
  <c r="C42" i="9"/>
  <c r="D42" i="9"/>
  <c r="G42" i="9"/>
  <c r="I42" i="9"/>
  <c r="C43" i="9"/>
  <c r="D43" i="9"/>
  <c r="G43" i="9"/>
  <c r="I43" i="9"/>
  <c r="C44" i="9"/>
  <c r="D44" i="9"/>
  <c r="G44" i="9"/>
  <c r="I44" i="9"/>
  <c r="C45" i="9"/>
  <c r="D45" i="9"/>
  <c r="G45" i="9"/>
  <c r="I45" i="9"/>
  <c r="C46" i="9"/>
  <c r="D46" i="9"/>
  <c r="G46" i="9"/>
  <c r="I46" i="9"/>
  <c r="C47" i="9"/>
  <c r="D47" i="9"/>
  <c r="G47" i="9"/>
  <c r="I47" i="9"/>
  <c r="C48" i="9"/>
  <c r="D48" i="9"/>
  <c r="G48" i="9"/>
  <c r="I48" i="9"/>
  <c r="C49" i="9"/>
  <c r="D49" i="9"/>
  <c r="G49" i="9"/>
  <c r="I49" i="9"/>
  <c r="C50" i="9"/>
  <c r="D50" i="9"/>
  <c r="G50" i="9"/>
  <c r="I50" i="9"/>
  <c r="C51" i="9"/>
  <c r="D51" i="9"/>
  <c r="G51" i="9"/>
  <c r="I51" i="9"/>
  <c r="C52" i="9"/>
  <c r="D52" i="9"/>
  <c r="G52" i="9"/>
  <c r="I52" i="9"/>
  <c r="C53" i="9"/>
  <c r="D53" i="9"/>
  <c r="G53" i="9"/>
  <c r="I53" i="9"/>
  <c r="C54" i="9"/>
  <c r="D54" i="9"/>
  <c r="G54" i="9"/>
  <c r="I54" i="9"/>
  <c r="C55" i="9"/>
  <c r="D55" i="9"/>
  <c r="G55" i="9"/>
  <c r="I55" i="9"/>
  <c r="C56" i="9"/>
  <c r="D56" i="9"/>
  <c r="G56" i="9"/>
  <c r="I56" i="9"/>
  <c r="C57" i="9"/>
  <c r="D57" i="9"/>
  <c r="G57" i="9"/>
  <c r="I57" i="9"/>
  <c r="C58" i="9"/>
  <c r="D58" i="9"/>
  <c r="E58" i="9"/>
  <c r="G58" i="9"/>
  <c r="I58" i="9"/>
  <c r="C59" i="9"/>
  <c r="D59" i="9"/>
  <c r="G59" i="9"/>
  <c r="I59" i="9"/>
  <c r="C60" i="9"/>
  <c r="D60" i="9"/>
  <c r="G60" i="9"/>
  <c r="I60" i="9"/>
  <c r="C61" i="9"/>
  <c r="D61" i="9"/>
  <c r="G61" i="9"/>
  <c r="I61" i="9"/>
  <c r="C62" i="9"/>
  <c r="D62" i="9"/>
  <c r="G62" i="9"/>
  <c r="I62" i="9"/>
  <c r="E63" i="9"/>
  <c r="G63" i="9"/>
  <c r="I63" i="9"/>
  <c r="C64" i="9"/>
  <c r="G64" i="9"/>
  <c r="I64" i="9"/>
  <c r="C65" i="9"/>
  <c r="G65" i="9"/>
  <c r="I65" i="9"/>
  <c r="C66" i="9"/>
  <c r="G66" i="9"/>
  <c r="I66" i="9"/>
  <c r="C67" i="9"/>
  <c r="G67" i="9"/>
  <c r="I67" i="9"/>
  <c r="C68" i="9"/>
  <c r="G68" i="9"/>
  <c r="I68" i="9"/>
  <c r="C69" i="9"/>
  <c r="G69" i="9"/>
  <c r="I69" i="9"/>
  <c r="C70" i="9"/>
  <c r="G70" i="9"/>
  <c r="I70" i="9"/>
  <c r="C71" i="9"/>
  <c r="G71" i="9"/>
  <c r="I71" i="9"/>
  <c r="C72" i="9"/>
  <c r="G72" i="9"/>
  <c r="I72" i="9"/>
  <c r="C73" i="9"/>
  <c r="G73" i="9"/>
  <c r="I73" i="9"/>
  <c r="K40" i="12"/>
  <c r="K15" i="12"/>
  <c r="K16" i="12"/>
  <c r="K17" i="12"/>
  <c r="K18" i="12"/>
  <c r="K19" i="12"/>
  <c r="K20" i="12"/>
  <c r="K21" i="12"/>
  <c r="K22" i="12"/>
  <c r="K23" i="12"/>
  <c r="K37" i="12"/>
  <c r="K38" i="12"/>
  <c r="K39" i="12"/>
  <c r="B9" i="6"/>
  <c r="J9" i="8"/>
  <c r="B10" i="8"/>
  <c r="C10" i="8"/>
  <c r="D10" i="8"/>
  <c r="E10" i="8"/>
  <c r="F10" i="8"/>
  <c r="G10" i="8"/>
  <c r="H10" i="8"/>
  <c r="I10" i="8"/>
  <c r="B11" i="8"/>
  <c r="C11" i="8"/>
  <c r="D11" i="8"/>
  <c r="E11" i="8"/>
  <c r="F11" i="8"/>
  <c r="G11" i="8"/>
  <c r="H11" i="8"/>
  <c r="I11" i="8"/>
  <c r="C2" i="6"/>
  <c r="C6" i="6"/>
  <c r="D3" i="6"/>
  <c r="H4" i="6"/>
  <c r="F4" i="6"/>
  <c r="D5" i="6"/>
  <c r="B6" i="6"/>
  <c r="P2" i="5"/>
  <c r="Q2" i="5"/>
  <c r="P3" i="5"/>
  <c r="Q3" i="5"/>
  <c r="P4" i="5"/>
  <c r="Q4" i="5"/>
  <c r="P5" i="5"/>
  <c r="Q5" i="5"/>
  <c r="P6" i="5"/>
  <c r="Q6" i="5"/>
  <c r="P7" i="5"/>
  <c r="Q7" i="5"/>
  <c r="P8" i="5"/>
  <c r="Q8" i="5"/>
  <c r="P9" i="5"/>
  <c r="Q9" i="5"/>
  <c r="P10" i="5"/>
  <c r="Q10" i="5"/>
  <c r="P11" i="5"/>
  <c r="Q11" i="5"/>
  <c r="P12" i="5"/>
  <c r="Q12" i="5"/>
  <c r="P13" i="5"/>
  <c r="Q13" i="5"/>
  <c r="P14" i="5"/>
  <c r="Q14" i="5"/>
  <c r="P15" i="5"/>
  <c r="Q15" i="5"/>
  <c r="P16" i="5"/>
  <c r="Q16" i="5"/>
  <c r="P17" i="5"/>
  <c r="Q17" i="5"/>
  <c r="P18" i="5"/>
  <c r="Q18" i="5"/>
  <c r="P19" i="5"/>
  <c r="Q19" i="5"/>
  <c r="P20" i="5"/>
  <c r="Q20" i="5"/>
  <c r="P21" i="5"/>
  <c r="Q21" i="5"/>
  <c r="P22" i="5"/>
  <c r="Q22" i="5"/>
  <c r="P23" i="5"/>
  <c r="Q23" i="5"/>
  <c r="P24" i="5"/>
  <c r="Q24" i="5"/>
  <c r="P25" i="5"/>
  <c r="Q25" i="5"/>
  <c r="P26" i="5"/>
  <c r="Q26" i="5"/>
  <c r="P27" i="5"/>
  <c r="Q27" i="5"/>
  <c r="P28" i="5"/>
  <c r="Q28" i="5"/>
  <c r="P29" i="5"/>
  <c r="Q29" i="5"/>
  <c r="P30" i="5"/>
  <c r="Q30" i="5"/>
  <c r="P31" i="5"/>
  <c r="Q31" i="5"/>
  <c r="P32" i="5"/>
  <c r="Q32" i="5"/>
  <c r="P33" i="5"/>
  <c r="Q33" i="5"/>
  <c r="P34" i="5"/>
  <c r="Q34" i="5"/>
  <c r="P35" i="5"/>
  <c r="Q35" i="5"/>
  <c r="P36" i="5"/>
  <c r="Q36" i="5"/>
  <c r="P37" i="5"/>
  <c r="Q37" i="5"/>
  <c r="P38" i="5"/>
  <c r="Q38" i="5"/>
  <c r="P39" i="5"/>
  <c r="Q39" i="5"/>
  <c r="P40" i="5"/>
  <c r="Q40" i="5"/>
  <c r="P41" i="5"/>
  <c r="Q41" i="5"/>
  <c r="P42" i="5"/>
  <c r="Q42" i="5"/>
  <c r="P43" i="5"/>
  <c r="Q43" i="5"/>
  <c r="P44" i="5"/>
  <c r="Q44" i="5"/>
  <c r="P45" i="5"/>
  <c r="Q45" i="5"/>
  <c r="P46" i="5"/>
  <c r="Q46" i="5"/>
  <c r="P47" i="5"/>
  <c r="Q47" i="5"/>
  <c r="P48" i="5"/>
  <c r="Q48" i="5"/>
  <c r="P49" i="5"/>
  <c r="Q49" i="5"/>
  <c r="P50" i="5"/>
  <c r="Q50" i="5"/>
  <c r="P51" i="5"/>
  <c r="Q51" i="5"/>
  <c r="P52" i="5"/>
  <c r="Q52" i="5"/>
  <c r="P53" i="5"/>
  <c r="Q53" i="5"/>
  <c r="P54" i="5"/>
  <c r="Q54" i="5"/>
  <c r="P55" i="5"/>
  <c r="Q55" i="5"/>
  <c r="P56" i="5"/>
  <c r="Q56" i="5"/>
  <c r="P57" i="5"/>
  <c r="Q57" i="5"/>
  <c r="P58" i="5"/>
  <c r="Q58" i="5"/>
  <c r="P59" i="5"/>
  <c r="Q59" i="5"/>
  <c r="P60" i="5"/>
  <c r="Q60" i="5"/>
  <c r="P61" i="5"/>
  <c r="Q61" i="5"/>
  <c r="P62" i="5"/>
  <c r="Q62" i="5"/>
  <c r="P63" i="5"/>
  <c r="Q63" i="5"/>
  <c r="P64" i="5"/>
  <c r="Q64" i="5"/>
  <c r="P65" i="5"/>
  <c r="Q65" i="5"/>
  <c r="P66" i="5"/>
  <c r="Q66" i="5"/>
  <c r="P67" i="5"/>
  <c r="Q67" i="5"/>
  <c r="P68" i="5"/>
  <c r="Q68" i="5"/>
  <c r="P69" i="5"/>
  <c r="Q69" i="5"/>
  <c r="P70" i="5"/>
  <c r="Q70" i="5"/>
  <c r="P71" i="5"/>
  <c r="Q71" i="5"/>
  <c r="P72" i="5"/>
  <c r="Q72" i="5"/>
  <c r="P73" i="5"/>
  <c r="Q73" i="5"/>
  <c r="P74" i="5"/>
  <c r="Q74" i="5"/>
  <c r="P75" i="5"/>
  <c r="Q75" i="5"/>
  <c r="P76" i="5"/>
  <c r="Q76" i="5"/>
  <c r="P77" i="5"/>
  <c r="Q77" i="5"/>
  <c r="P78" i="5"/>
  <c r="Q78" i="5"/>
  <c r="P79" i="5"/>
  <c r="Q79" i="5"/>
  <c r="P80" i="5"/>
  <c r="Q80" i="5"/>
  <c r="P81" i="5"/>
  <c r="Q81" i="5"/>
  <c r="P82" i="5"/>
  <c r="Q82" i="5"/>
  <c r="P83" i="5"/>
  <c r="Q83" i="5"/>
  <c r="P84" i="5"/>
  <c r="Q84" i="5"/>
  <c r="P85" i="5"/>
  <c r="Q85" i="5"/>
  <c r="P86" i="5"/>
  <c r="Q86" i="5"/>
  <c r="P87" i="5"/>
  <c r="Q87" i="5"/>
  <c r="P88" i="5"/>
  <c r="Q88" i="5"/>
  <c r="P89" i="5"/>
  <c r="Q89" i="5"/>
  <c r="P90" i="5"/>
  <c r="Q90" i="5"/>
  <c r="P91" i="5"/>
  <c r="Q91" i="5"/>
  <c r="P92" i="5"/>
  <c r="Q92" i="5"/>
  <c r="P93" i="5"/>
  <c r="Q93" i="5"/>
  <c r="P94" i="5"/>
  <c r="Q94" i="5"/>
  <c r="P95" i="5"/>
  <c r="Q95" i="5"/>
  <c r="P96" i="5"/>
  <c r="Q96" i="5"/>
  <c r="P97" i="5"/>
  <c r="Q97" i="5"/>
  <c r="P98" i="5"/>
  <c r="Q98" i="5"/>
  <c r="P99" i="5"/>
  <c r="Q99" i="5"/>
  <c r="P100" i="5"/>
  <c r="Q100" i="5"/>
  <c r="P101" i="5"/>
  <c r="Q101" i="5"/>
  <c r="P102" i="5"/>
  <c r="Q102" i="5"/>
  <c r="P103" i="5"/>
  <c r="Q103" i="5"/>
  <c r="P104" i="5"/>
  <c r="Q104" i="5"/>
  <c r="P105" i="5"/>
  <c r="Q105" i="5"/>
  <c r="P106" i="5"/>
  <c r="Q106" i="5"/>
  <c r="P107" i="5"/>
  <c r="Q107" i="5"/>
  <c r="P108" i="5"/>
  <c r="Q108" i="5"/>
  <c r="P109" i="5"/>
  <c r="Q109" i="5"/>
  <c r="P110" i="5"/>
  <c r="Q110" i="5"/>
  <c r="P111" i="5"/>
  <c r="Q111" i="5"/>
  <c r="P112" i="5"/>
  <c r="Q112" i="5"/>
  <c r="P113" i="5"/>
  <c r="Q113" i="5"/>
  <c r="P114" i="5"/>
  <c r="Q114" i="5"/>
  <c r="P115" i="5"/>
  <c r="Q115" i="5"/>
  <c r="P116" i="5"/>
  <c r="Q116" i="5"/>
  <c r="P117" i="5"/>
  <c r="Q117" i="5"/>
  <c r="P118" i="5"/>
  <c r="Q118" i="5"/>
  <c r="P119" i="5"/>
  <c r="Q119" i="5"/>
  <c r="P120" i="5"/>
  <c r="Q120" i="5"/>
  <c r="P121" i="5"/>
  <c r="Q121" i="5"/>
  <c r="P122" i="5"/>
  <c r="Q122" i="5"/>
  <c r="P123" i="5"/>
  <c r="Q123" i="5"/>
  <c r="P124" i="5"/>
  <c r="Q124" i="5"/>
  <c r="P125" i="5"/>
  <c r="Q125" i="5"/>
  <c r="P126" i="5"/>
  <c r="Q126" i="5"/>
  <c r="P127" i="5"/>
  <c r="Q127" i="5"/>
  <c r="P128" i="5"/>
  <c r="Q128" i="5"/>
  <c r="P129" i="5"/>
  <c r="Q129" i="5"/>
  <c r="P130" i="5"/>
  <c r="Q130" i="5"/>
  <c r="P131" i="5"/>
  <c r="Q131" i="5"/>
  <c r="P132" i="5"/>
  <c r="Q132" i="5"/>
  <c r="P133" i="5"/>
  <c r="Q133" i="5"/>
  <c r="P134" i="5"/>
  <c r="Q134" i="5"/>
  <c r="P135" i="5"/>
  <c r="Q135" i="5"/>
  <c r="P136" i="5"/>
  <c r="Q136" i="5"/>
  <c r="P137" i="5"/>
  <c r="Q137" i="5"/>
  <c r="P138" i="5"/>
  <c r="Q138" i="5"/>
  <c r="P139" i="5"/>
  <c r="Q139" i="5"/>
  <c r="P140" i="5"/>
  <c r="Q140" i="5"/>
  <c r="P141" i="5"/>
  <c r="Q141" i="5"/>
  <c r="P142" i="5"/>
  <c r="Q142" i="5"/>
  <c r="P143" i="5"/>
  <c r="Q143" i="5"/>
  <c r="P144" i="5"/>
  <c r="Q144" i="5"/>
  <c r="P145" i="5"/>
  <c r="Q145" i="5"/>
  <c r="P146" i="5"/>
  <c r="Q146" i="5"/>
  <c r="P147" i="5"/>
  <c r="Q147" i="5"/>
  <c r="P148" i="5"/>
  <c r="Q148" i="5"/>
  <c r="P149" i="5"/>
  <c r="Q149" i="5"/>
  <c r="P150" i="5"/>
  <c r="Q150" i="5"/>
  <c r="P151" i="5"/>
  <c r="Q151" i="5"/>
  <c r="P152" i="5"/>
  <c r="Q152" i="5"/>
  <c r="P153" i="5"/>
  <c r="Q153" i="5"/>
  <c r="P154" i="5"/>
  <c r="Q154" i="5"/>
  <c r="P155" i="5"/>
  <c r="Q155" i="5"/>
  <c r="P156" i="5"/>
  <c r="Q156" i="5"/>
  <c r="P157" i="5"/>
  <c r="Q157" i="5"/>
  <c r="P158" i="5"/>
  <c r="Q158" i="5"/>
  <c r="P159" i="5"/>
  <c r="Q159" i="5"/>
  <c r="P160" i="5"/>
  <c r="Q160" i="5"/>
  <c r="P161" i="5"/>
  <c r="Q161" i="5"/>
  <c r="P162" i="5"/>
  <c r="Q162" i="5"/>
  <c r="P163" i="5"/>
  <c r="Q163" i="5"/>
  <c r="P164" i="5"/>
  <c r="Q164" i="5"/>
  <c r="P165" i="5"/>
  <c r="Q165" i="5"/>
  <c r="P166" i="5"/>
  <c r="Q166" i="5"/>
  <c r="P167" i="5"/>
  <c r="Q167" i="5"/>
  <c r="P168" i="5"/>
  <c r="Q168" i="5"/>
  <c r="P169" i="5"/>
  <c r="Q169" i="5"/>
  <c r="P170" i="5"/>
  <c r="Q170" i="5"/>
  <c r="P171" i="5"/>
  <c r="Q171" i="5"/>
  <c r="P172" i="5"/>
  <c r="Q172" i="5"/>
  <c r="P173" i="5"/>
  <c r="Q173" i="5"/>
  <c r="P174" i="5"/>
  <c r="Q174" i="5"/>
  <c r="P175" i="5"/>
  <c r="Q175" i="5"/>
  <c r="P176" i="5"/>
  <c r="P177" i="5"/>
  <c r="Q177" i="5"/>
  <c r="P178" i="5"/>
  <c r="Q178" i="5"/>
  <c r="P179" i="5"/>
  <c r="Q179" i="5"/>
  <c r="P180" i="5"/>
  <c r="Q180" i="5"/>
  <c r="P181" i="5"/>
  <c r="Q181" i="5"/>
  <c r="P182" i="5"/>
  <c r="Q182" i="5"/>
  <c r="P183" i="5"/>
  <c r="Q183" i="5"/>
  <c r="P184" i="5"/>
  <c r="Q184" i="5"/>
  <c r="P185" i="5"/>
  <c r="Q185" i="5"/>
  <c r="P186" i="5"/>
  <c r="Q186" i="5"/>
  <c r="P187" i="5"/>
  <c r="Q187" i="5"/>
  <c r="P188" i="5"/>
  <c r="Q188" i="5"/>
  <c r="P189" i="5"/>
  <c r="Q189" i="5"/>
  <c r="P190" i="5"/>
  <c r="Q190" i="5"/>
  <c r="P191" i="5"/>
  <c r="Q191" i="5"/>
  <c r="P192" i="5"/>
  <c r="Q192" i="5"/>
  <c r="P193" i="5"/>
  <c r="Q193" i="5"/>
  <c r="P194" i="5"/>
  <c r="P195" i="5"/>
  <c r="Q195" i="5"/>
  <c r="P196" i="5"/>
  <c r="Q196" i="5"/>
  <c r="P197" i="5"/>
  <c r="Q197" i="5"/>
  <c r="P198" i="5"/>
  <c r="Q198" i="5"/>
  <c r="P199" i="5"/>
  <c r="Q199" i="5"/>
  <c r="P200" i="5"/>
  <c r="Q200" i="5"/>
  <c r="P201" i="5"/>
  <c r="Q201" i="5"/>
  <c r="P202" i="5"/>
  <c r="Q202" i="5"/>
  <c r="P203" i="5"/>
  <c r="Q203" i="5"/>
  <c r="P204" i="5"/>
  <c r="Q204" i="5"/>
  <c r="P205" i="5"/>
  <c r="Q205" i="5"/>
  <c r="P206" i="5"/>
  <c r="Q206" i="5"/>
  <c r="P207" i="5"/>
  <c r="Q207" i="5"/>
  <c r="P208" i="5"/>
  <c r="Q208" i="5"/>
  <c r="P209" i="5"/>
  <c r="Q209" i="5"/>
  <c r="P210" i="5"/>
  <c r="Q210" i="5"/>
  <c r="P211" i="5"/>
  <c r="Q211" i="5"/>
  <c r="P212" i="5"/>
  <c r="Q212" i="5"/>
  <c r="P213" i="5"/>
  <c r="Q213" i="5"/>
  <c r="P214" i="5"/>
  <c r="Q214" i="5"/>
  <c r="P215" i="5"/>
  <c r="Q215" i="5"/>
  <c r="P216" i="5"/>
  <c r="Q216" i="5"/>
  <c r="P217" i="5"/>
  <c r="Q217" i="5"/>
  <c r="P218" i="5"/>
  <c r="Q218" i="5"/>
  <c r="P219" i="5"/>
  <c r="Q219" i="5"/>
  <c r="P220" i="5"/>
  <c r="Q220" i="5"/>
  <c r="P221" i="5"/>
  <c r="Q221" i="5"/>
  <c r="P222" i="5"/>
  <c r="Q222" i="5"/>
  <c r="P223" i="5"/>
  <c r="Q223" i="5"/>
  <c r="P224" i="5"/>
  <c r="Q224" i="5"/>
  <c r="P225" i="5"/>
  <c r="Q225" i="5"/>
  <c r="P226" i="5"/>
  <c r="Q226" i="5"/>
  <c r="P227" i="5"/>
  <c r="Q227" i="5"/>
  <c r="P228" i="5"/>
  <c r="Q228" i="5"/>
  <c r="P229" i="5"/>
  <c r="Q229" i="5"/>
  <c r="P230" i="5"/>
  <c r="Q230" i="5"/>
  <c r="P231" i="5"/>
  <c r="Q231" i="5"/>
  <c r="P232" i="5"/>
  <c r="Q232" i="5"/>
  <c r="P233" i="5"/>
  <c r="Q233" i="5"/>
  <c r="P234" i="5"/>
  <c r="Q234" i="5"/>
  <c r="P235" i="5"/>
  <c r="Q235" i="5"/>
  <c r="P236" i="5"/>
  <c r="Q236" i="5"/>
  <c r="P237" i="5"/>
  <c r="Q237" i="5"/>
  <c r="P238" i="5"/>
  <c r="Q238" i="5"/>
  <c r="P239" i="5"/>
  <c r="Q239" i="5"/>
  <c r="P240" i="5"/>
  <c r="Q240" i="5"/>
  <c r="P241" i="5"/>
  <c r="Q241" i="5"/>
  <c r="P242" i="5"/>
  <c r="Q242" i="5"/>
  <c r="P243" i="5"/>
  <c r="Q243" i="5"/>
  <c r="P244" i="5"/>
  <c r="Q244" i="5"/>
  <c r="P245" i="5"/>
  <c r="Q245" i="5"/>
  <c r="P246" i="5"/>
  <c r="Q246" i="5"/>
  <c r="P247" i="5"/>
  <c r="Q247" i="5"/>
  <c r="P248" i="5"/>
  <c r="Q248" i="5"/>
  <c r="P249" i="5"/>
  <c r="Q249" i="5"/>
  <c r="P250" i="5"/>
  <c r="Q250" i="5"/>
  <c r="P251" i="5"/>
  <c r="Q251" i="5"/>
  <c r="P252" i="5"/>
  <c r="Q252" i="5"/>
  <c r="P253" i="5"/>
  <c r="Q253" i="5"/>
  <c r="P254" i="5"/>
  <c r="Q254" i="5"/>
  <c r="P255" i="5"/>
  <c r="Q255" i="5"/>
  <c r="P256" i="5"/>
  <c r="Q256" i="5"/>
  <c r="P257" i="5"/>
  <c r="Q257" i="5"/>
  <c r="P258" i="5"/>
  <c r="Q258" i="5"/>
  <c r="P259" i="5"/>
  <c r="Q259" i="5"/>
  <c r="P260" i="5"/>
  <c r="Q260" i="5"/>
  <c r="P261" i="5"/>
  <c r="Q261" i="5"/>
  <c r="P262" i="5"/>
  <c r="Q262" i="5"/>
  <c r="P263" i="5"/>
  <c r="Q263" i="5"/>
  <c r="P264" i="5"/>
  <c r="Q264" i="5"/>
  <c r="P265" i="5"/>
  <c r="Q265" i="5"/>
  <c r="P266" i="5"/>
  <c r="Q266" i="5"/>
  <c r="P267" i="5"/>
  <c r="Q267" i="5"/>
  <c r="P268" i="5"/>
  <c r="Q268" i="5"/>
  <c r="P269" i="5"/>
  <c r="Q269" i="5"/>
  <c r="P270" i="5"/>
  <c r="Q270" i="5"/>
  <c r="P271" i="5"/>
  <c r="Q271" i="5"/>
  <c r="P272" i="5"/>
  <c r="Q272" i="5"/>
  <c r="P273" i="5"/>
  <c r="Q273" i="5"/>
  <c r="P274" i="5"/>
  <c r="Q274" i="5"/>
  <c r="P275" i="5"/>
  <c r="Q275" i="5"/>
  <c r="P276" i="5"/>
  <c r="Q276" i="5"/>
  <c r="P277" i="5"/>
  <c r="Q277" i="5"/>
  <c r="P278" i="5"/>
  <c r="Q278" i="5"/>
  <c r="P279" i="5"/>
  <c r="Q279" i="5"/>
  <c r="P280" i="5"/>
  <c r="Q280" i="5"/>
  <c r="P281" i="5"/>
  <c r="Q281" i="5"/>
  <c r="P282" i="5"/>
  <c r="Q282" i="5"/>
  <c r="P283" i="5"/>
  <c r="Q283" i="5"/>
  <c r="P284" i="5"/>
  <c r="Q284" i="5"/>
  <c r="P285" i="5"/>
  <c r="Q285" i="5"/>
  <c r="P286" i="5"/>
  <c r="Q286" i="5"/>
  <c r="P287" i="5"/>
  <c r="Q287" i="5"/>
  <c r="P288" i="5"/>
  <c r="Q288" i="5"/>
  <c r="P289" i="5"/>
  <c r="Q289" i="5"/>
  <c r="P290" i="5"/>
  <c r="Q290" i="5"/>
  <c r="P291" i="5"/>
  <c r="Q291" i="5"/>
  <c r="P292" i="5"/>
  <c r="Q292" i="5"/>
  <c r="P293" i="5"/>
  <c r="Q293" i="5"/>
  <c r="P294" i="5"/>
  <c r="Q294" i="5"/>
  <c r="P295" i="5"/>
  <c r="Q295" i="5"/>
  <c r="P296" i="5"/>
  <c r="Q296" i="5"/>
  <c r="P297" i="5"/>
  <c r="Q297" i="5"/>
  <c r="P298" i="5"/>
  <c r="Q298" i="5"/>
  <c r="P299" i="5"/>
  <c r="Q299" i="5"/>
  <c r="P300" i="5"/>
  <c r="Q300" i="5"/>
  <c r="P301" i="5"/>
  <c r="Q301" i="5"/>
  <c r="P302" i="5"/>
  <c r="Q302" i="5"/>
  <c r="P303" i="5"/>
  <c r="Q303" i="5"/>
  <c r="P304" i="5"/>
  <c r="Q304" i="5"/>
  <c r="P305" i="5"/>
  <c r="Q305" i="5"/>
  <c r="P306" i="5"/>
  <c r="Q306" i="5"/>
  <c r="P307" i="5"/>
  <c r="Q307" i="5"/>
  <c r="P308" i="5"/>
  <c r="Q308" i="5"/>
  <c r="P309" i="5"/>
  <c r="Q309" i="5"/>
  <c r="P310" i="5"/>
  <c r="Q310" i="5"/>
  <c r="P311" i="5"/>
  <c r="Q311" i="5"/>
  <c r="P312" i="5"/>
  <c r="Q312" i="5"/>
  <c r="P313" i="5"/>
  <c r="Q313" i="5"/>
  <c r="P314" i="5"/>
  <c r="Q314" i="5"/>
  <c r="P315" i="5"/>
  <c r="Q315" i="5"/>
  <c r="P316" i="5"/>
  <c r="Q316" i="5"/>
  <c r="P317" i="5"/>
  <c r="Q317" i="5"/>
  <c r="P318" i="5"/>
  <c r="Q318" i="5"/>
  <c r="P319" i="5"/>
  <c r="Q319" i="5"/>
  <c r="P320" i="5"/>
  <c r="Q320" i="5"/>
  <c r="P321" i="5"/>
  <c r="Q321" i="5"/>
  <c r="P322" i="5"/>
  <c r="Q322" i="5"/>
  <c r="P323" i="5"/>
  <c r="Q323" i="5"/>
  <c r="P324" i="5"/>
  <c r="Q324" i="5"/>
  <c r="P325" i="5"/>
  <c r="Q325" i="5"/>
  <c r="P326" i="5"/>
  <c r="Q326" i="5"/>
  <c r="P327" i="5"/>
  <c r="Q327" i="5"/>
  <c r="P328" i="5"/>
  <c r="Q328" i="5"/>
  <c r="P329" i="5"/>
  <c r="Q329" i="5"/>
  <c r="P330" i="5"/>
  <c r="Q330" i="5"/>
  <c r="P331" i="5"/>
  <c r="Q331" i="5"/>
  <c r="P332" i="5"/>
  <c r="Q332" i="5"/>
  <c r="P333" i="5"/>
  <c r="Q333" i="5"/>
  <c r="P334" i="5"/>
  <c r="Q334" i="5"/>
  <c r="P335" i="5"/>
  <c r="Q335" i="5"/>
  <c r="P336" i="5"/>
  <c r="Q336" i="5"/>
  <c r="P337" i="5"/>
  <c r="Q337" i="5"/>
  <c r="O338" i="5"/>
  <c r="P339" i="5"/>
  <c r="Q339" i="5"/>
  <c r="P340" i="5"/>
  <c r="Q340" i="5"/>
  <c r="P341" i="5"/>
  <c r="Q341" i="5"/>
  <c r="P342" i="5"/>
  <c r="Q342" i="5"/>
  <c r="P343" i="5"/>
  <c r="Q343" i="5"/>
  <c r="P344" i="5"/>
  <c r="Q344" i="5"/>
  <c r="P345" i="5"/>
  <c r="Q345" i="5"/>
  <c r="P346" i="5"/>
  <c r="Q346" i="5"/>
  <c r="P347" i="5"/>
  <c r="Q347" i="5"/>
  <c r="P348" i="5"/>
  <c r="Q348" i="5"/>
  <c r="P349" i="5"/>
  <c r="P350" i="5"/>
  <c r="Q350" i="5"/>
  <c r="P351" i="5"/>
  <c r="Q351" i="5"/>
  <c r="P352" i="5"/>
  <c r="Q352" i="5"/>
  <c r="P353" i="5"/>
  <c r="Q353" i="5"/>
  <c r="P354" i="5"/>
  <c r="Q354" i="5"/>
  <c r="P355" i="5"/>
  <c r="Q355" i="5"/>
  <c r="P356" i="5"/>
  <c r="Q356" i="5"/>
  <c r="P357" i="5"/>
  <c r="Q357" i="5"/>
  <c r="P358" i="5"/>
  <c r="Q358" i="5"/>
  <c r="P359" i="5"/>
  <c r="Q359" i="5"/>
  <c r="P360" i="5"/>
  <c r="Q360" i="5"/>
  <c r="P361" i="5"/>
  <c r="Q361" i="5"/>
  <c r="P362" i="5"/>
  <c r="Q362" i="5"/>
  <c r="P363" i="5"/>
  <c r="Q363" i="5"/>
  <c r="P364" i="5"/>
  <c r="Q364" i="5"/>
  <c r="P365" i="5"/>
  <c r="Q365" i="5"/>
  <c r="P366" i="5"/>
  <c r="Q366" i="5"/>
  <c r="P367" i="5"/>
  <c r="Q367" i="5"/>
  <c r="P368" i="5"/>
  <c r="Q368" i="5"/>
  <c r="P369" i="5"/>
  <c r="Q369" i="5"/>
  <c r="P370" i="5"/>
  <c r="Q370" i="5"/>
  <c r="P371" i="5"/>
  <c r="Q371" i="5"/>
  <c r="P372" i="5"/>
  <c r="Q372" i="5"/>
  <c r="P373" i="5"/>
  <c r="Q373" i="5"/>
  <c r="P374" i="5"/>
  <c r="Q374" i="5"/>
  <c r="P375" i="5"/>
  <c r="Q375" i="5"/>
  <c r="P376" i="5"/>
  <c r="Q376" i="5"/>
  <c r="P377" i="5"/>
  <c r="Q377" i="5"/>
  <c r="P378" i="5"/>
  <c r="Q378" i="5"/>
  <c r="P379" i="5"/>
  <c r="Q379" i="5"/>
  <c r="P380" i="5"/>
  <c r="Q380" i="5"/>
  <c r="P381" i="5"/>
  <c r="Q381" i="5"/>
  <c r="P382" i="5"/>
  <c r="Q382" i="5"/>
  <c r="P383" i="5"/>
  <c r="Q383" i="5"/>
  <c r="P384" i="5"/>
  <c r="Q384" i="5"/>
  <c r="P385" i="5"/>
  <c r="Q385" i="5"/>
  <c r="P386" i="5"/>
  <c r="Q386" i="5"/>
  <c r="P387" i="5"/>
  <c r="Q387" i="5"/>
  <c r="P388" i="5"/>
  <c r="Q388" i="5"/>
  <c r="P389" i="5"/>
  <c r="Q389" i="5"/>
  <c r="P390" i="5"/>
  <c r="Q390" i="5"/>
  <c r="P391" i="5"/>
  <c r="Q391" i="5"/>
  <c r="P392" i="5"/>
  <c r="Q392" i="5"/>
  <c r="P393" i="5"/>
  <c r="Q393" i="5"/>
  <c r="P394" i="5"/>
  <c r="Q394" i="5"/>
  <c r="P395" i="5"/>
  <c r="Q395" i="5"/>
  <c r="P396" i="5"/>
  <c r="Q396" i="5"/>
  <c r="P397" i="5"/>
  <c r="Q397" i="5"/>
  <c r="P398" i="5"/>
  <c r="Q398" i="5"/>
  <c r="P399" i="5"/>
  <c r="Q399" i="5"/>
  <c r="P400" i="5"/>
  <c r="Q400" i="5"/>
  <c r="P401" i="5"/>
  <c r="Q401" i="5"/>
  <c r="P402" i="5"/>
  <c r="Q402" i="5"/>
  <c r="P403" i="5"/>
  <c r="Q403" i="5"/>
  <c r="P404" i="5"/>
  <c r="Q404" i="5"/>
  <c r="P405" i="5"/>
  <c r="Q405" i="5"/>
  <c r="P406" i="5"/>
  <c r="Q406" i="5"/>
  <c r="P407" i="5"/>
  <c r="Q407" i="5"/>
  <c r="P408" i="5"/>
  <c r="Q408" i="5"/>
  <c r="P409" i="5"/>
  <c r="Q409" i="5"/>
  <c r="P410" i="5"/>
  <c r="Q410" i="5"/>
  <c r="P411" i="5"/>
  <c r="Q411" i="5"/>
  <c r="P412" i="5"/>
  <c r="Q412" i="5"/>
  <c r="P413" i="5"/>
  <c r="Q413" i="5"/>
  <c r="P414" i="5"/>
  <c r="Q414" i="5"/>
  <c r="P415" i="5"/>
  <c r="Q415" i="5"/>
  <c r="P416" i="5"/>
  <c r="Q416" i="5"/>
  <c r="P417" i="5"/>
  <c r="Q417" i="5"/>
  <c r="P418" i="5"/>
  <c r="Q418" i="5"/>
  <c r="P419" i="5"/>
  <c r="Q419" i="5"/>
  <c r="P420" i="5"/>
  <c r="Q420" i="5"/>
  <c r="P421" i="5"/>
  <c r="Q421" i="5"/>
  <c r="P422" i="5"/>
  <c r="Q422" i="5"/>
  <c r="P423" i="5"/>
  <c r="Q423" i="5"/>
  <c r="P424" i="5"/>
  <c r="Q424" i="5"/>
  <c r="P425" i="5"/>
  <c r="Q425" i="5"/>
  <c r="P426" i="5"/>
  <c r="Q426" i="5"/>
  <c r="P427" i="5"/>
  <c r="Q427" i="5"/>
  <c r="P428" i="5"/>
  <c r="Q428" i="5"/>
  <c r="P429" i="5"/>
  <c r="Q429" i="5"/>
  <c r="P430" i="5"/>
  <c r="Q430" i="5"/>
  <c r="P431" i="5"/>
  <c r="Q431" i="5"/>
  <c r="P432" i="5"/>
  <c r="Q432" i="5"/>
  <c r="P433" i="5"/>
  <c r="Q433" i="5"/>
  <c r="P434" i="5"/>
  <c r="Q434" i="5"/>
  <c r="P435" i="5"/>
  <c r="Q435" i="5"/>
  <c r="P436" i="5"/>
  <c r="Q436" i="5"/>
  <c r="P437" i="5"/>
  <c r="Q437" i="5"/>
  <c r="P438" i="5"/>
  <c r="Q438" i="5"/>
  <c r="P439" i="5"/>
  <c r="Q439" i="5"/>
  <c r="P440" i="5"/>
  <c r="Q440" i="5"/>
  <c r="P441" i="5"/>
  <c r="Q441" i="5"/>
  <c r="P442" i="5"/>
  <c r="Q442" i="5"/>
  <c r="P443" i="5"/>
  <c r="Q443" i="5"/>
  <c r="P444" i="5"/>
  <c r="Q444" i="5"/>
  <c r="P445" i="5"/>
  <c r="Q445" i="5"/>
  <c r="P446" i="5"/>
  <c r="Q446" i="5"/>
  <c r="P447" i="5"/>
  <c r="Q447" i="5"/>
  <c r="P448" i="5"/>
  <c r="Q448" i="5"/>
  <c r="P449" i="5"/>
  <c r="Q449" i="5"/>
  <c r="P450" i="5"/>
  <c r="Q450" i="5"/>
  <c r="P451" i="5"/>
  <c r="Q451" i="5"/>
  <c r="P452" i="5"/>
  <c r="Q452" i="5"/>
  <c r="P453" i="5"/>
  <c r="Q453" i="5"/>
  <c r="P454" i="5"/>
  <c r="Q454" i="5"/>
  <c r="P455" i="5"/>
  <c r="Q455" i="5"/>
  <c r="P456" i="5"/>
  <c r="Q456" i="5"/>
  <c r="P457" i="5"/>
  <c r="Q457" i="5"/>
  <c r="P458" i="5"/>
  <c r="Q458" i="5"/>
  <c r="P459" i="5"/>
  <c r="Q459" i="5"/>
  <c r="P460" i="5"/>
  <c r="Q460" i="5"/>
  <c r="P461" i="5"/>
  <c r="Q461" i="5"/>
  <c r="P462" i="5"/>
  <c r="Q462" i="5"/>
  <c r="P463" i="5"/>
  <c r="Q463" i="5"/>
  <c r="P464" i="5"/>
  <c r="Q464" i="5"/>
  <c r="P465" i="5"/>
  <c r="Q465" i="5"/>
  <c r="P466" i="5"/>
  <c r="Q466" i="5"/>
  <c r="P467" i="5"/>
  <c r="Q467" i="5"/>
  <c r="P468" i="5"/>
  <c r="Q468" i="5"/>
  <c r="P469" i="5"/>
  <c r="Q469" i="5"/>
  <c r="P470" i="5"/>
  <c r="Q470" i="5"/>
  <c r="P471" i="5"/>
  <c r="Q471" i="5"/>
  <c r="P472" i="5"/>
  <c r="Q472" i="5"/>
  <c r="P473" i="5"/>
  <c r="Q473" i="5"/>
  <c r="P474" i="5"/>
  <c r="Q474" i="5"/>
  <c r="P475" i="5"/>
  <c r="Q475" i="5"/>
  <c r="P476" i="5"/>
  <c r="Q476" i="5"/>
  <c r="P477" i="5"/>
  <c r="Q477" i="5"/>
  <c r="P478" i="5"/>
  <c r="Q478" i="5"/>
  <c r="P479" i="5"/>
  <c r="Q479" i="5"/>
  <c r="P480" i="5"/>
  <c r="Q480" i="5"/>
  <c r="P481" i="5"/>
  <c r="Q481" i="5"/>
  <c r="P482" i="5"/>
  <c r="Q482" i="5"/>
  <c r="P483" i="5"/>
  <c r="Q483" i="5"/>
  <c r="P484" i="5"/>
  <c r="Q484" i="5"/>
  <c r="P485" i="5"/>
  <c r="Q485" i="5"/>
  <c r="P486" i="5"/>
  <c r="Q486" i="5"/>
  <c r="P487" i="5"/>
  <c r="Q487" i="5"/>
  <c r="P488" i="5"/>
  <c r="Q488" i="5"/>
  <c r="P489" i="5"/>
  <c r="Q489" i="5"/>
  <c r="P490" i="5"/>
  <c r="Q490" i="5"/>
  <c r="P491" i="5"/>
  <c r="Q491" i="5"/>
  <c r="P492" i="5"/>
  <c r="Q492" i="5"/>
  <c r="P493" i="5"/>
  <c r="Q493" i="5"/>
  <c r="P494" i="5"/>
  <c r="Q494" i="5"/>
  <c r="P495" i="5"/>
  <c r="Q495" i="5"/>
  <c r="P496" i="5"/>
  <c r="Q496" i="5"/>
  <c r="P497" i="5"/>
  <c r="Q497" i="5"/>
  <c r="P498" i="5"/>
  <c r="Q498" i="5"/>
  <c r="P499" i="5"/>
  <c r="Q499" i="5"/>
  <c r="P500" i="5"/>
  <c r="Q500" i="5"/>
  <c r="P501" i="5"/>
  <c r="Q501" i="5"/>
  <c r="P502" i="5"/>
  <c r="Q502" i="5"/>
  <c r="P503" i="5"/>
  <c r="Q503" i="5"/>
  <c r="P504" i="5"/>
  <c r="Q504" i="5"/>
  <c r="P505" i="5"/>
  <c r="Q505" i="5"/>
  <c r="P506" i="5"/>
  <c r="Q506" i="5"/>
  <c r="P507" i="5"/>
  <c r="Q507" i="5"/>
  <c r="P508" i="5"/>
  <c r="Q508" i="5"/>
  <c r="P509" i="5"/>
  <c r="Q509" i="5"/>
  <c r="P510" i="5"/>
  <c r="Q510" i="5"/>
  <c r="P511" i="5"/>
  <c r="Q511" i="5"/>
  <c r="P512" i="5"/>
  <c r="Q512" i="5"/>
  <c r="P513" i="5"/>
  <c r="Q513" i="5"/>
  <c r="P514" i="5"/>
  <c r="Q514" i="5"/>
  <c r="P515" i="5"/>
  <c r="Q515" i="5"/>
  <c r="P516" i="5"/>
  <c r="Q516" i="5"/>
  <c r="P517" i="5"/>
  <c r="Q517" i="5"/>
  <c r="P518" i="5"/>
  <c r="Q518" i="5"/>
  <c r="P519" i="5"/>
  <c r="Q519" i="5"/>
  <c r="P520" i="5"/>
  <c r="Q520" i="5"/>
  <c r="P521" i="5"/>
  <c r="Q521" i="5"/>
  <c r="P522" i="5"/>
  <c r="Q522" i="5"/>
  <c r="P523" i="5"/>
  <c r="Q523" i="5"/>
  <c r="P524" i="5"/>
  <c r="Q524" i="5"/>
  <c r="P525" i="5"/>
  <c r="Q525" i="5"/>
  <c r="P526" i="5"/>
  <c r="Q526" i="5"/>
  <c r="P527" i="5"/>
  <c r="Q527" i="5"/>
  <c r="P528" i="5"/>
  <c r="Q528" i="5"/>
  <c r="P529" i="5"/>
  <c r="Q529" i="5"/>
  <c r="P530" i="5"/>
  <c r="Q530" i="5"/>
  <c r="P531" i="5"/>
  <c r="Q531" i="5"/>
  <c r="P532" i="5"/>
  <c r="Q532" i="5"/>
  <c r="P533" i="5"/>
  <c r="Q533" i="5"/>
  <c r="P534" i="5"/>
  <c r="Q534" i="5"/>
  <c r="P535" i="5"/>
  <c r="Q535" i="5"/>
  <c r="P536" i="5"/>
  <c r="Q536" i="5"/>
  <c r="P537" i="5"/>
  <c r="Q537" i="5"/>
  <c r="P538" i="5"/>
  <c r="Q538" i="5"/>
  <c r="P539" i="5"/>
  <c r="Q539" i="5"/>
  <c r="P540" i="5"/>
  <c r="Q540" i="5"/>
  <c r="P541" i="5"/>
  <c r="Q541" i="5"/>
  <c r="P542" i="5"/>
  <c r="Q542" i="5"/>
  <c r="P543" i="5"/>
  <c r="Q543" i="5"/>
  <c r="P544" i="5"/>
  <c r="Q544" i="5"/>
  <c r="P545" i="5"/>
  <c r="Q545" i="5"/>
  <c r="P546" i="5"/>
  <c r="Q546" i="5"/>
  <c r="P547" i="5"/>
  <c r="Q547" i="5"/>
  <c r="P548" i="5"/>
  <c r="Q548" i="5"/>
  <c r="P549" i="5"/>
  <c r="Q549" i="5"/>
  <c r="P550" i="5"/>
  <c r="Q550" i="5"/>
  <c r="P551" i="5"/>
  <c r="Q551" i="5"/>
  <c r="P552" i="5"/>
  <c r="Q552" i="5"/>
  <c r="P553" i="5"/>
  <c r="Q553" i="5"/>
  <c r="P554" i="5"/>
  <c r="Q554" i="5"/>
  <c r="P555" i="5"/>
  <c r="Q555" i="5"/>
  <c r="P556" i="5"/>
  <c r="Q556" i="5"/>
  <c r="P557" i="5"/>
  <c r="Q557" i="5"/>
  <c r="P558" i="5"/>
  <c r="Q558" i="5"/>
  <c r="P559" i="5"/>
  <c r="Q559" i="5"/>
  <c r="P560" i="5"/>
  <c r="Q560" i="5"/>
  <c r="P561" i="5"/>
  <c r="Q561" i="5"/>
  <c r="P562" i="5"/>
  <c r="Q562" i="5"/>
  <c r="P563" i="5"/>
  <c r="Q563" i="5"/>
  <c r="P564" i="5"/>
  <c r="Q564" i="5"/>
  <c r="P565" i="5"/>
  <c r="Q565" i="5"/>
  <c r="P566" i="5"/>
  <c r="Q566" i="5"/>
  <c r="P567" i="5"/>
  <c r="Q567" i="5"/>
  <c r="P568" i="5"/>
  <c r="Q568" i="5"/>
  <c r="P569" i="5"/>
  <c r="Q569" i="5"/>
  <c r="P570" i="5"/>
  <c r="Q570" i="5"/>
  <c r="P571" i="5"/>
  <c r="Q571" i="5"/>
  <c r="P572" i="5"/>
  <c r="Q572" i="5"/>
  <c r="P573" i="5"/>
  <c r="Q573" i="5"/>
  <c r="P574" i="5"/>
  <c r="Q574" i="5"/>
  <c r="P575" i="5"/>
  <c r="Q575" i="5"/>
  <c r="P576" i="5"/>
  <c r="Q576" i="5"/>
  <c r="P577" i="5"/>
  <c r="Q577" i="5"/>
  <c r="P578" i="5"/>
  <c r="Q578" i="5"/>
  <c r="P579" i="5"/>
  <c r="Q579" i="5"/>
  <c r="P580" i="5"/>
  <c r="Q580" i="5"/>
  <c r="P581" i="5"/>
  <c r="Q581" i="5"/>
  <c r="P582" i="5"/>
  <c r="Q582" i="5"/>
  <c r="P583" i="5"/>
  <c r="Q583" i="5"/>
  <c r="P584" i="5"/>
  <c r="Q584" i="5"/>
  <c r="P585" i="5"/>
  <c r="Q585" i="5"/>
  <c r="P586" i="5"/>
  <c r="Q586" i="5"/>
  <c r="P587" i="5"/>
  <c r="Q587" i="5"/>
  <c r="P588" i="5"/>
  <c r="Q588" i="5"/>
  <c r="P589" i="5"/>
  <c r="Q589" i="5"/>
  <c r="P590" i="5"/>
  <c r="Q590" i="5"/>
  <c r="P591" i="5"/>
  <c r="Q591" i="5"/>
  <c r="P592" i="5"/>
  <c r="Q592" i="5"/>
  <c r="P593" i="5"/>
  <c r="Q593" i="5"/>
  <c r="P594" i="5"/>
  <c r="Q594" i="5"/>
  <c r="P595" i="5"/>
  <c r="Q595" i="5"/>
  <c r="P596" i="5"/>
  <c r="Q596" i="5"/>
  <c r="P597" i="5"/>
  <c r="Q597" i="5"/>
  <c r="P598" i="5"/>
  <c r="Q598" i="5"/>
  <c r="P599" i="5"/>
  <c r="Q599" i="5"/>
  <c r="P600" i="5"/>
  <c r="Q600" i="5"/>
  <c r="P601" i="5"/>
  <c r="Q601" i="5"/>
  <c r="P602" i="5"/>
  <c r="Q602" i="5"/>
  <c r="P603" i="5"/>
  <c r="Q603" i="5"/>
  <c r="P604" i="5"/>
  <c r="Q604" i="5"/>
  <c r="P605" i="5"/>
  <c r="Q605" i="5"/>
  <c r="P606" i="5"/>
  <c r="Q606" i="5"/>
  <c r="P607" i="5"/>
  <c r="Q607" i="5"/>
  <c r="P608" i="5"/>
  <c r="Q608" i="5"/>
  <c r="P609" i="5"/>
  <c r="Q609" i="5"/>
  <c r="P610" i="5"/>
  <c r="Q610" i="5"/>
  <c r="P611" i="5"/>
  <c r="Q611" i="5"/>
  <c r="P612" i="5"/>
  <c r="Q612" i="5"/>
  <c r="P613" i="5"/>
  <c r="Q613" i="5"/>
  <c r="P614" i="5"/>
  <c r="Q614" i="5"/>
  <c r="P615" i="5"/>
  <c r="Q615" i="5"/>
  <c r="P616" i="5"/>
  <c r="Q616" i="5"/>
  <c r="P617" i="5"/>
  <c r="Q617" i="5"/>
  <c r="P618" i="5"/>
  <c r="Q618" i="5"/>
  <c r="P619" i="5"/>
  <c r="Q619" i="5"/>
  <c r="P620" i="5"/>
  <c r="Q620" i="5"/>
  <c r="P621" i="5"/>
  <c r="Q621" i="5"/>
  <c r="P622" i="5"/>
  <c r="Q622" i="5"/>
  <c r="P623" i="5"/>
  <c r="Q623" i="5"/>
  <c r="P624" i="5"/>
  <c r="Q624" i="5"/>
  <c r="P625" i="5"/>
  <c r="Q625" i="5"/>
  <c r="P626" i="5"/>
  <c r="Q626" i="5"/>
  <c r="P627" i="5"/>
  <c r="Q627" i="5"/>
  <c r="P628" i="5"/>
  <c r="Q628" i="5"/>
  <c r="P629" i="5"/>
  <c r="Q629" i="5"/>
  <c r="P630" i="5"/>
  <c r="Q630" i="5"/>
  <c r="P631" i="5"/>
  <c r="Q631" i="5"/>
  <c r="P632" i="5"/>
  <c r="Q632" i="5"/>
  <c r="P633" i="5"/>
  <c r="Q633" i="5"/>
  <c r="P634" i="5"/>
  <c r="Q634" i="5"/>
  <c r="P635" i="5"/>
  <c r="Q635" i="5"/>
  <c r="P636" i="5"/>
  <c r="Q636" i="5"/>
  <c r="P637" i="5"/>
  <c r="Q637" i="5"/>
  <c r="P638" i="5"/>
  <c r="Q638" i="5"/>
  <c r="P639" i="5"/>
  <c r="Q639" i="5"/>
  <c r="P640" i="5"/>
  <c r="Q640" i="5"/>
  <c r="P641" i="5"/>
  <c r="Q641" i="5"/>
  <c r="P642" i="5"/>
  <c r="Q642" i="5"/>
  <c r="P643" i="5"/>
  <c r="Q643" i="5"/>
  <c r="P644" i="5"/>
  <c r="Q644" i="5"/>
  <c r="P645" i="5"/>
  <c r="Q645" i="5"/>
  <c r="P646" i="5"/>
  <c r="Q646" i="5"/>
  <c r="P647" i="5"/>
  <c r="Q647" i="5"/>
  <c r="P648" i="5"/>
  <c r="Q648" i="5"/>
  <c r="P649" i="5"/>
  <c r="Q649" i="5"/>
  <c r="P650" i="5"/>
  <c r="Q650" i="5"/>
  <c r="P651" i="5"/>
  <c r="Q651" i="5"/>
  <c r="P652" i="5"/>
  <c r="Q652" i="5"/>
  <c r="P653" i="5"/>
  <c r="Q653" i="5"/>
  <c r="P654" i="5"/>
  <c r="Q654" i="5"/>
  <c r="P655" i="5"/>
  <c r="Q655" i="5"/>
  <c r="P656" i="5"/>
  <c r="Q656" i="5"/>
  <c r="P657" i="5"/>
  <c r="Q657" i="5"/>
  <c r="P658" i="5"/>
  <c r="Q658" i="5"/>
  <c r="P659" i="5"/>
  <c r="Q659" i="5"/>
  <c r="P660" i="5"/>
  <c r="Q660" i="5"/>
  <c r="P661" i="5"/>
  <c r="Q661" i="5"/>
  <c r="P662" i="5"/>
  <c r="Q662" i="5"/>
  <c r="P663" i="5"/>
  <c r="Q663" i="5"/>
  <c r="P664" i="5"/>
  <c r="Q664" i="5"/>
  <c r="P665" i="5"/>
  <c r="Q665" i="5"/>
  <c r="P666" i="5"/>
  <c r="Q666" i="5"/>
  <c r="P667" i="5"/>
  <c r="Q667" i="5"/>
  <c r="P668" i="5"/>
  <c r="Q668" i="5"/>
  <c r="P669" i="5"/>
  <c r="Q669" i="5"/>
  <c r="P670" i="5"/>
  <c r="Q670" i="5"/>
  <c r="P671" i="5"/>
  <c r="Q671" i="5"/>
  <c r="P672" i="5"/>
  <c r="Q672" i="5"/>
  <c r="P673" i="5"/>
  <c r="Q673" i="5"/>
  <c r="P674" i="5"/>
  <c r="Q674" i="5"/>
  <c r="P675" i="5"/>
  <c r="Q675" i="5"/>
  <c r="P676" i="5"/>
  <c r="Q676" i="5"/>
  <c r="P677" i="5"/>
  <c r="Q677" i="5"/>
  <c r="P678" i="5"/>
  <c r="Q678" i="5"/>
  <c r="P679" i="5"/>
  <c r="Q679" i="5"/>
  <c r="P680" i="5"/>
  <c r="Q680" i="5"/>
  <c r="P681" i="5"/>
  <c r="Q681" i="5"/>
  <c r="P682" i="5"/>
  <c r="Q682" i="5"/>
  <c r="P683" i="5"/>
  <c r="Q683" i="5"/>
  <c r="P684" i="5"/>
  <c r="Q684" i="5"/>
  <c r="P685" i="5"/>
  <c r="Q685" i="5"/>
  <c r="P686" i="5"/>
  <c r="Q686" i="5"/>
  <c r="P687" i="5"/>
  <c r="Q687" i="5"/>
  <c r="P688" i="5"/>
  <c r="Q688" i="5"/>
  <c r="P689" i="5"/>
  <c r="Q689" i="5"/>
  <c r="P690" i="5"/>
  <c r="Q690" i="5"/>
  <c r="P691" i="5"/>
  <c r="Q691" i="5"/>
  <c r="O692" i="5"/>
  <c r="P693" i="5"/>
  <c r="Q693" i="5"/>
  <c r="P694" i="5"/>
  <c r="Q694" i="5"/>
  <c r="P695" i="5"/>
  <c r="Q695" i="5"/>
  <c r="P696" i="5"/>
  <c r="Q696" i="5"/>
  <c r="P697" i="5"/>
  <c r="Q697" i="5"/>
  <c r="P698" i="5"/>
  <c r="Q698" i="5"/>
  <c r="Q699" i="5"/>
  <c r="O699" i="5"/>
  <c r="P700" i="5"/>
  <c r="Q700" i="5"/>
  <c r="P701" i="5"/>
  <c r="Q701" i="5"/>
  <c r="P702" i="5"/>
  <c r="Q702" i="5"/>
  <c r="P703" i="5"/>
  <c r="Q703" i="5"/>
  <c r="P704" i="5"/>
  <c r="Q704" i="5"/>
  <c r="P705" i="5"/>
  <c r="Q705" i="5"/>
  <c r="P706" i="5"/>
  <c r="Q706" i="5"/>
  <c r="P707" i="5"/>
  <c r="Q707" i="5"/>
  <c r="P708" i="5"/>
  <c r="Q708" i="5"/>
  <c r="P709" i="5"/>
  <c r="Q709" i="5"/>
  <c r="Q710" i="5"/>
  <c r="O710" i="5"/>
  <c r="P711" i="5"/>
  <c r="Q711" i="5"/>
  <c r="P712" i="5"/>
  <c r="P713" i="5"/>
  <c r="Q713" i="5"/>
  <c r="P714" i="5"/>
  <c r="Q714" i="5"/>
  <c r="P715" i="5"/>
  <c r="Q715" i="5"/>
  <c r="P716" i="5"/>
  <c r="Q716" i="5"/>
  <c r="P717" i="5"/>
  <c r="Q717" i="5"/>
  <c r="P718" i="5"/>
  <c r="Q718" i="5"/>
  <c r="P719" i="5"/>
  <c r="Q719" i="5"/>
  <c r="P720" i="5"/>
  <c r="Q720" i="5"/>
  <c r="P721" i="5"/>
  <c r="Q721" i="5"/>
  <c r="P722" i="5"/>
  <c r="Q722" i="5"/>
  <c r="P723" i="5"/>
  <c r="Q723" i="5"/>
  <c r="P724" i="5"/>
  <c r="Q724" i="5"/>
  <c r="P725" i="5"/>
  <c r="Q725" i="5"/>
  <c r="P726" i="5"/>
  <c r="Q726" i="5"/>
  <c r="P727" i="5"/>
  <c r="Q727" i="5"/>
  <c r="P728" i="5"/>
  <c r="Q728" i="5"/>
  <c r="P729" i="5"/>
  <c r="Q729" i="5"/>
  <c r="P730" i="5"/>
  <c r="Q730" i="5"/>
  <c r="P731" i="5"/>
  <c r="Q731" i="5"/>
  <c r="P732" i="5"/>
  <c r="Q732" i="5"/>
  <c r="P733" i="5"/>
  <c r="Q733" i="5"/>
  <c r="P734" i="5"/>
  <c r="Q734" i="5"/>
  <c r="P735" i="5"/>
  <c r="Q735" i="5"/>
  <c r="P736" i="5"/>
  <c r="Q736" i="5"/>
  <c r="P737" i="5"/>
  <c r="Q737" i="5"/>
  <c r="P738" i="5"/>
  <c r="Q738" i="5"/>
  <c r="P739" i="5"/>
  <c r="Q739" i="5"/>
  <c r="P740" i="5"/>
  <c r="Q740" i="5"/>
  <c r="P741" i="5"/>
  <c r="Q741" i="5"/>
  <c r="P742" i="5"/>
  <c r="Q742" i="5"/>
  <c r="P743" i="5"/>
  <c r="Q743" i="5"/>
  <c r="P744" i="5"/>
  <c r="Q744" i="5"/>
  <c r="P745" i="5"/>
  <c r="Q745" i="5"/>
  <c r="P746" i="5"/>
  <c r="Q746" i="5"/>
  <c r="P747" i="5"/>
  <c r="Q747" i="5"/>
  <c r="P748" i="5"/>
  <c r="Q748" i="5"/>
  <c r="P749" i="5"/>
  <c r="Q749" i="5"/>
  <c r="P750" i="5"/>
  <c r="Q750" i="5"/>
  <c r="P751" i="5"/>
  <c r="Q751" i="5"/>
  <c r="P752" i="5"/>
  <c r="Q752" i="5"/>
  <c r="P753" i="5"/>
  <c r="Q753" i="5"/>
  <c r="P754" i="5"/>
  <c r="Q754" i="5"/>
  <c r="P755" i="5"/>
  <c r="Q755" i="5"/>
  <c r="P756" i="5"/>
  <c r="Q756" i="5"/>
  <c r="P757" i="5"/>
  <c r="Q757" i="5"/>
  <c r="P758" i="5"/>
  <c r="Q758" i="5"/>
  <c r="P759" i="5"/>
  <c r="Q759" i="5"/>
  <c r="P760" i="5"/>
  <c r="Q760" i="5"/>
  <c r="P761" i="5"/>
  <c r="Q761" i="5"/>
  <c r="P762" i="5"/>
  <c r="Q762" i="5"/>
  <c r="O763" i="5"/>
  <c r="P764" i="5"/>
  <c r="Q764" i="5"/>
  <c r="P765" i="5"/>
  <c r="Q765" i="5"/>
  <c r="P766" i="5"/>
  <c r="Q766" i="5"/>
  <c r="P767" i="5"/>
  <c r="Q767" i="5"/>
  <c r="P768" i="5"/>
  <c r="Q768" i="5"/>
  <c r="P769" i="5"/>
  <c r="Q769" i="5"/>
  <c r="P770" i="5"/>
  <c r="Q770" i="5"/>
  <c r="P771" i="5"/>
  <c r="Q771" i="5"/>
  <c r="P772" i="5"/>
  <c r="Q772" i="5"/>
  <c r="P773" i="5"/>
  <c r="Q773" i="5"/>
  <c r="P774" i="5"/>
  <c r="Q774" i="5"/>
  <c r="P775" i="5"/>
  <c r="Q775" i="5"/>
  <c r="P776" i="5"/>
  <c r="P777" i="5"/>
  <c r="Q777" i="5"/>
  <c r="P778" i="5"/>
  <c r="Q778" i="5"/>
  <c r="P779" i="5"/>
  <c r="Q779" i="5"/>
  <c r="P780" i="5"/>
  <c r="Q780" i="5"/>
  <c r="P781" i="5"/>
  <c r="Q781" i="5"/>
  <c r="P782" i="5"/>
  <c r="Q782" i="5"/>
  <c r="P783" i="5"/>
  <c r="Q783" i="5"/>
  <c r="P784" i="5"/>
  <c r="Q784" i="5"/>
  <c r="P785" i="5"/>
  <c r="Q785" i="5"/>
  <c r="P786" i="5"/>
  <c r="Q786" i="5"/>
  <c r="P787" i="5"/>
  <c r="Q787" i="5"/>
  <c r="P788" i="5"/>
  <c r="Q788" i="5"/>
  <c r="P789" i="5"/>
  <c r="Q789" i="5"/>
  <c r="P790" i="5"/>
  <c r="Q790" i="5"/>
  <c r="P791" i="5"/>
  <c r="Q791" i="5"/>
  <c r="P792" i="5"/>
  <c r="Q792" i="5"/>
  <c r="P793" i="5"/>
  <c r="Q793" i="5"/>
  <c r="P794" i="5"/>
  <c r="Q794" i="5"/>
  <c r="P795" i="5"/>
  <c r="Q795" i="5"/>
  <c r="P796" i="5"/>
  <c r="Q796" i="5"/>
  <c r="P797" i="5"/>
  <c r="Q797" i="5"/>
  <c r="P798" i="5"/>
  <c r="Q798" i="5"/>
  <c r="P799" i="5"/>
  <c r="Q799" i="5"/>
  <c r="O800" i="5"/>
  <c r="P801" i="5"/>
  <c r="Q801" i="5"/>
  <c r="P802" i="5"/>
  <c r="P803" i="5"/>
  <c r="Q803" i="5"/>
  <c r="P804" i="5"/>
  <c r="Q804" i="5"/>
  <c r="P805" i="5"/>
  <c r="Q805" i="5"/>
  <c r="P806" i="5"/>
  <c r="Q806" i="5"/>
  <c r="P807" i="5"/>
  <c r="Q807" i="5"/>
  <c r="P808" i="5"/>
  <c r="Q808" i="5"/>
  <c r="P809" i="5"/>
  <c r="Q809" i="5"/>
  <c r="P810" i="5"/>
  <c r="Q810" i="5"/>
  <c r="P811" i="5"/>
  <c r="Q811" i="5"/>
  <c r="P812" i="5"/>
  <c r="Q812" i="5"/>
  <c r="P813" i="5"/>
  <c r="Q813" i="5"/>
  <c r="P814" i="5"/>
  <c r="Q814" i="5"/>
  <c r="P815" i="5"/>
  <c r="Q815" i="5"/>
  <c r="P816" i="5"/>
  <c r="Q816" i="5"/>
  <c r="P817" i="5"/>
  <c r="Q817" i="5"/>
  <c r="P818" i="5"/>
  <c r="Q818" i="5"/>
  <c r="P819" i="5"/>
  <c r="Q819" i="5"/>
  <c r="P820" i="5"/>
  <c r="Q820" i="5"/>
  <c r="P821" i="5"/>
  <c r="Q821" i="5"/>
  <c r="P822" i="5"/>
  <c r="Q822" i="5"/>
  <c r="P823" i="5"/>
  <c r="Q823" i="5"/>
  <c r="P824" i="5"/>
  <c r="Q824" i="5"/>
  <c r="P825" i="5"/>
  <c r="Q825" i="5"/>
  <c r="P826" i="5"/>
  <c r="Q826" i="5"/>
  <c r="P827" i="5"/>
  <c r="Q827" i="5"/>
  <c r="P828" i="5"/>
  <c r="Q828" i="5"/>
  <c r="P829" i="5"/>
  <c r="Q829" i="5"/>
  <c r="P830" i="5"/>
  <c r="Q830" i="5"/>
  <c r="P831" i="5"/>
  <c r="Q831" i="5"/>
  <c r="P832" i="5"/>
  <c r="Q832" i="5"/>
  <c r="P833" i="5"/>
  <c r="Q833" i="5"/>
  <c r="P834" i="5"/>
  <c r="Q834" i="5"/>
  <c r="P835" i="5"/>
  <c r="Q835" i="5"/>
  <c r="P836" i="5"/>
  <c r="Q836" i="5"/>
  <c r="P837" i="5"/>
  <c r="Q837" i="5"/>
  <c r="P838" i="5"/>
  <c r="Q838" i="5"/>
  <c r="P839" i="5"/>
  <c r="Q839" i="5"/>
  <c r="P840" i="5"/>
  <c r="Q840" i="5"/>
  <c r="P841" i="5"/>
  <c r="Q841" i="5"/>
  <c r="P842" i="5"/>
  <c r="Q842" i="5"/>
  <c r="P843" i="5"/>
  <c r="Q843" i="5"/>
  <c r="P844" i="5"/>
  <c r="Q844" i="5"/>
  <c r="P845" i="5"/>
  <c r="Q845" i="5"/>
  <c r="P846" i="5"/>
  <c r="Q846" i="5"/>
  <c r="P847" i="5"/>
  <c r="Q847" i="5"/>
  <c r="P848" i="5"/>
  <c r="Q848" i="5"/>
  <c r="P849" i="5"/>
  <c r="Q849" i="5"/>
  <c r="P850" i="5"/>
  <c r="Q850" i="5"/>
  <c r="P851" i="5"/>
  <c r="Q851" i="5"/>
  <c r="P852" i="5"/>
  <c r="Q852" i="5"/>
  <c r="P853" i="5"/>
  <c r="Q853" i="5"/>
  <c r="P854" i="5"/>
  <c r="Q854" i="5"/>
  <c r="O855" i="5"/>
  <c r="P856" i="5"/>
  <c r="P857" i="5"/>
  <c r="Q857" i="5"/>
  <c r="P858" i="5"/>
  <c r="Q858" i="5"/>
  <c r="P859" i="5"/>
  <c r="Q859" i="5"/>
  <c r="P860" i="5"/>
  <c r="Q860" i="5"/>
  <c r="P861" i="5"/>
  <c r="Q861" i="5"/>
  <c r="P862" i="5"/>
  <c r="Q862" i="5"/>
  <c r="P863" i="5"/>
  <c r="Q863" i="5"/>
  <c r="P864" i="5"/>
  <c r="Q864" i="5"/>
  <c r="P865" i="5"/>
  <c r="Q865" i="5"/>
  <c r="P866" i="5"/>
  <c r="Q866" i="5"/>
  <c r="P867" i="5"/>
  <c r="Q867" i="5"/>
  <c r="P868" i="5"/>
  <c r="Q868" i="5"/>
  <c r="P869" i="5"/>
  <c r="Q869" i="5"/>
  <c r="P870" i="5"/>
  <c r="Q870" i="5"/>
  <c r="P871" i="5"/>
  <c r="Q871" i="5"/>
  <c r="P872" i="5"/>
  <c r="Q872" i="5"/>
  <c r="P873" i="5"/>
  <c r="Q873" i="5"/>
  <c r="O874" i="5"/>
  <c r="P875" i="5"/>
  <c r="Q875" i="5"/>
  <c r="P876" i="5"/>
  <c r="Q876" i="5"/>
  <c r="P877" i="5"/>
  <c r="Q877" i="5"/>
  <c r="P878" i="5"/>
  <c r="Q878" i="5"/>
  <c r="Q879" i="5"/>
  <c r="O879" i="5"/>
  <c r="P880" i="5"/>
  <c r="Q880" i="5"/>
  <c r="P881" i="5"/>
  <c r="Q881" i="5"/>
  <c r="P882" i="5"/>
  <c r="Q882" i="5"/>
  <c r="P883" i="5"/>
  <c r="Q883" i="5"/>
  <c r="P884" i="5"/>
  <c r="Q884" i="5"/>
  <c r="O885" i="5"/>
  <c r="P886" i="5"/>
  <c r="Q886" i="5"/>
  <c r="P887" i="5"/>
  <c r="Q887" i="5"/>
  <c r="P888" i="5"/>
  <c r="Q888" i="5"/>
  <c r="P889" i="5"/>
  <c r="Q889" i="5"/>
  <c r="P890" i="5"/>
  <c r="Q890" i="5"/>
  <c r="P891" i="5"/>
  <c r="Q891" i="5"/>
  <c r="P892" i="5"/>
  <c r="Q892" i="5"/>
  <c r="P893" i="5"/>
  <c r="Q893" i="5"/>
  <c r="P894" i="5"/>
  <c r="Q894" i="5"/>
  <c r="P895" i="5"/>
  <c r="Q895" i="5"/>
  <c r="P896" i="5"/>
  <c r="Q896" i="5"/>
  <c r="P897" i="5"/>
  <c r="Q897" i="5"/>
  <c r="P898" i="5"/>
  <c r="Q898" i="5"/>
  <c r="P899" i="5"/>
  <c r="Q899" i="5"/>
  <c r="P900" i="5"/>
  <c r="Q900" i="5"/>
  <c r="P901" i="5"/>
  <c r="Q901" i="5"/>
  <c r="P902" i="5"/>
  <c r="P903" i="5"/>
  <c r="Q903" i="5"/>
  <c r="P904" i="5"/>
  <c r="Q904" i="5"/>
  <c r="P905" i="5"/>
  <c r="Q905" i="5"/>
  <c r="P906" i="5"/>
  <c r="Q906" i="5"/>
  <c r="P907" i="5"/>
  <c r="Q907" i="5"/>
  <c r="P908" i="5"/>
  <c r="Q908" i="5"/>
  <c r="P909" i="5"/>
  <c r="Q909" i="5"/>
  <c r="P910" i="5"/>
  <c r="Q910" i="5"/>
  <c r="P911" i="5"/>
  <c r="Q911" i="5"/>
  <c r="P912" i="5"/>
  <c r="Q912" i="5"/>
  <c r="P913" i="5"/>
  <c r="Q913" i="5"/>
  <c r="P914" i="5"/>
  <c r="Q914" i="5"/>
  <c r="P915" i="5"/>
  <c r="Q915" i="5"/>
  <c r="P916" i="5"/>
  <c r="Q916" i="5"/>
  <c r="P917" i="5"/>
  <c r="Q917" i="5"/>
  <c r="P918" i="5"/>
  <c r="Q918" i="5"/>
  <c r="P919" i="5"/>
  <c r="Q919" i="5"/>
  <c r="P920" i="5"/>
  <c r="Q920" i="5"/>
  <c r="P921" i="5"/>
  <c r="Q921" i="5"/>
  <c r="P922" i="5"/>
  <c r="Q922" i="5"/>
  <c r="P923" i="5"/>
  <c r="Q923" i="5"/>
  <c r="P924" i="5"/>
  <c r="Q924" i="5"/>
  <c r="P925" i="5"/>
  <c r="Q925" i="5"/>
  <c r="P926" i="5"/>
  <c r="Q926" i="5"/>
  <c r="P927" i="5"/>
  <c r="Q927" i="5"/>
  <c r="P928" i="5"/>
  <c r="Q928" i="5"/>
  <c r="P929" i="5"/>
  <c r="Q929" i="5"/>
  <c r="P930" i="5"/>
  <c r="Q930" i="5"/>
  <c r="P931" i="5"/>
  <c r="Q931" i="5"/>
  <c r="P932" i="5"/>
  <c r="Q932" i="5"/>
  <c r="P933" i="5"/>
  <c r="Q933" i="5"/>
  <c r="P934" i="5"/>
  <c r="Q934" i="5"/>
  <c r="P935" i="5"/>
  <c r="Q935" i="5"/>
  <c r="P936" i="5"/>
  <c r="Q936" i="5"/>
  <c r="P937" i="5"/>
  <c r="Q937" i="5"/>
  <c r="P938" i="5"/>
  <c r="Q938" i="5"/>
  <c r="P939" i="5"/>
  <c r="Q939" i="5"/>
  <c r="P940" i="5"/>
  <c r="Q940" i="5"/>
  <c r="P941" i="5"/>
  <c r="Q941" i="5"/>
  <c r="P942" i="5"/>
  <c r="Q942" i="5"/>
  <c r="P943" i="5"/>
  <c r="Q943" i="5"/>
  <c r="P944" i="5"/>
  <c r="Q944" i="5"/>
  <c r="P945" i="5"/>
  <c r="Q945" i="5"/>
  <c r="P946" i="5"/>
  <c r="Q946" i="5"/>
  <c r="P947" i="5"/>
  <c r="Q947" i="5"/>
  <c r="P948" i="5"/>
  <c r="Q948" i="5"/>
  <c r="P949" i="5"/>
  <c r="Q949" i="5"/>
  <c r="P950" i="5"/>
  <c r="Q950" i="5"/>
  <c r="P951" i="5"/>
  <c r="Q951" i="5"/>
  <c r="P952" i="5"/>
  <c r="Q952" i="5"/>
  <c r="P953" i="5"/>
  <c r="Q953" i="5"/>
  <c r="P954" i="5"/>
  <c r="Q954" i="5"/>
  <c r="P955" i="5"/>
  <c r="Q955" i="5"/>
  <c r="P956" i="5"/>
  <c r="Q956" i="5"/>
  <c r="P957" i="5"/>
  <c r="Q957" i="5"/>
  <c r="P958" i="5"/>
  <c r="Q958" i="5"/>
  <c r="P959" i="5"/>
  <c r="Q959" i="5"/>
  <c r="P960" i="5"/>
  <c r="Q960" i="5"/>
  <c r="P961" i="5"/>
  <c r="Q961" i="5"/>
  <c r="P962" i="5"/>
  <c r="Q962" i="5"/>
  <c r="P963" i="5"/>
  <c r="Q963" i="5"/>
  <c r="P964" i="5"/>
  <c r="Q964" i="5"/>
  <c r="P965" i="5"/>
  <c r="Q965" i="5"/>
  <c r="P966" i="5"/>
  <c r="Q966" i="5"/>
  <c r="P967" i="5"/>
  <c r="Q967" i="5"/>
  <c r="P968" i="5"/>
  <c r="Q968" i="5"/>
  <c r="P969" i="5"/>
  <c r="Q969" i="5"/>
  <c r="P970" i="5"/>
  <c r="Q970" i="5"/>
  <c r="P971" i="5"/>
  <c r="Q971" i="5"/>
  <c r="P972" i="5"/>
  <c r="Q972" i="5"/>
  <c r="P973" i="5"/>
  <c r="Q973" i="5"/>
  <c r="P974" i="5"/>
  <c r="Q974" i="5"/>
  <c r="P975" i="5"/>
  <c r="Q975" i="5"/>
  <c r="P976" i="5"/>
  <c r="Q976" i="5"/>
  <c r="P977" i="5"/>
  <c r="Q977" i="5"/>
  <c r="P978" i="5"/>
  <c r="Q978" i="5"/>
  <c r="P979" i="5"/>
  <c r="Q979" i="5"/>
  <c r="P980" i="5"/>
  <c r="Q980" i="5"/>
  <c r="P981" i="5"/>
  <c r="Q981" i="5"/>
  <c r="P982" i="5"/>
  <c r="Q982" i="5"/>
  <c r="P983" i="5"/>
  <c r="Q983" i="5"/>
  <c r="P984" i="5"/>
  <c r="Q984" i="5"/>
  <c r="P985" i="5"/>
  <c r="Q985" i="5"/>
  <c r="P986" i="5"/>
  <c r="Q986" i="5"/>
  <c r="P987" i="5"/>
  <c r="Q987" i="5"/>
  <c r="P988" i="5"/>
  <c r="Q988" i="5"/>
  <c r="P989" i="5"/>
  <c r="Q989" i="5"/>
  <c r="P990" i="5"/>
  <c r="Q990" i="5"/>
  <c r="P991" i="5"/>
  <c r="Q991" i="5"/>
  <c r="P992" i="5"/>
  <c r="Q992" i="5"/>
  <c r="P993" i="5"/>
  <c r="Q993" i="5"/>
  <c r="P994" i="5"/>
  <c r="Q994" i="5"/>
  <c r="P995" i="5"/>
  <c r="Q995" i="5"/>
  <c r="O996" i="5"/>
  <c r="O998" i="5"/>
  <c r="B4" i="10"/>
  <c r="D5" i="10"/>
  <c r="D6" i="10"/>
  <c r="D7" i="10"/>
  <c r="D8" i="10"/>
  <c r="D9" i="10"/>
  <c r="D10" i="10"/>
  <c r="D11" i="10"/>
  <c r="D4" i="10"/>
  <c r="B13" i="10"/>
  <c r="B12" i="10"/>
  <c r="B20" i="10"/>
  <c r="D14" i="10"/>
  <c r="D15" i="10"/>
  <c r="D16" i="10"/>
  <c r="D17" i="10"/>
  <c r="D18" i="10"/>
  <c r="D13" i="10"/>
  <c r="D19" i="10"/>
  <c r="D12" i="10"/>
  <c r="D20" i="10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E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E43" i="3"/>
  <c r="D47" i="3"/>
  <c r="D48" i="3"/>
  <c r="D49" i="3"/>
  <c r="D50" i="3"/>
  <c r="D51" i="3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E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834" i="2"/>
  <c r="A835" i="2"/>
  <c r="A836" i="2"/>
  <c r="A837" i="2"/>
  <c r="A838" i="2"/>
  <c r="A839" i="2"/>
  <c r="A840" i="2"/>
  <c r="A841" i="2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A865" i="2"/>
  <c r="A866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A911" i="2"/>
  <c r="A912" i="2"/>
  <c r="A913" i="2"/>
  <c r="A914" i="2"/>
  <c r="A915" i="2"/>
  <c r="A916" i="2"/>
  <c r="A917" i="2"/>
  <c r="A918" i="2"/>
  <c r="A919" i="2"/>
  <c r="A920" i="2"/>
  <c r="A921" i="2"/>
  <c r="A922" i="2"/>
  <c r="A923" i="2"/>
  <c r="A924" i="2"/>
  <c r="A925" i="2"/>
  <c r="A926" i="2"/>
  <c r="A927" i="2"/>
  <c r="A928" i="2"/>
  <c r="A929" i="2"/>
  <c r="A930" i="2"/>
  <c r="A931" i="2"/>
  <c r="A932" i="2"/>
  <c r="A933" i="2"/>
  <c r="A934" i="2"/>
  <c r="A935" i="2"/>
  <c r="A936" i="2"/>
  <c r="A937" i="2"/>
  <c r="A938" i="2"/>
  <c r="A939" i="2"/>
  <c r="A940" i="2"/>
  <c r="A941" i="2"/>
  <c r="A942" i="2"/>
  <c r="A943" i="2"/>
  <c r="A944" i="2"/>
  <c r="A945" i="2"/>
  <c r="A946" i="2"/>
  <c r="A947" i="2"/>
  <c r="A948" i="2"/>
  <c r="A949" i="2"/>
  <c r="A950" i="2"/>
  <c r="A951" i="2"/>
  <c r="A952" i="2"/>
  <c r="A953" i="2"/>
  <c r="A954" i="2"/>
  <c r="A955" i="2"/>
  <c r="A956" i="2"/>
  <c r="A957" i="2"/>
  <c r="A958" i="2"/>
  <c r="A959" i="2"/>
  <c r="A960" i="2"/>
  <c r="A961" i="2"/>
  <c r="A962" i="2"/>
  <c r="A963" i="2"/>
  <c r="A964" i="2"/>
  <c r="A965" i="2"/>
  <c r="A966" i="2"/>
  <c r="A967" i="2"/>
  <c r="A968" i="2"/>
  <c r="A969" i="2"/>
  <c r="A970" i="2"/>
  <c r="A971" i="2"/>
  <c r="A972" i="2"/>
  <c r="A973" i="2"/>
  <c r="A974" i="2"/>
  <c r="A975" i="2"/>
  <c r="A976" i="2"/>
  <c r="A977" i="2"/>
  <c r="A978" i="2"/>
  <c r="A979" i="2"/>
  <c r="A980" i="2"/>
  <c r="A981" i="2"/>
  <c r="A982" i="2"/>
  <c r="A983" i="2"/>
  <c r="A984" i="2"/>
  <c r="A985" i="2"/>
  <c r="A986" i="2"/>
  <c r="A987" i="2"/>
  <c r="A988" i="2"/>
  <c r="A989" i="2"/>
  <c r="A990" i="2"/>
  <c r="A991" i="2"/>
  <c r="A992" i="2"/>
  <c r="A993" i="2"/>
  <c r="A994" i="2"/>
  <c r="A995" i="2"/>
  <c r="A996" i="2"/>
  <c r="A997" i="2"/>
  <c r="A998" i="2"/>
  <c r="A999" i="2"/>
  <c r="A1000" i="2"/>
  <c r="A1001" i="2"/>
  <c r="A1002" i="2"/>
  <c r="A1003" i="2"/>
  <c r="A1004" i="2"/>
  <c r="A1005" i="2"/>
  <c r="A1006" i="2"/>
  <c r="A1007" i="2"/>
  <c r="A1008" i="2"/>
  <c r="A1009" i="2"/>
  <c r="A1010" i="2"/>
  <c r="A1011" i="2"/>
  <c r="A1012" i="2"/>
  <c r="A1013" i="2"/>
  <c r="A1014" i="2"/>
  <c r="A1015" i="2"/>
  <c r="A1016" i="2"/>
  <c r="A1017" i="2"/>
  <c r="A1018" i="2"/>
  <c r="A1019" i="2"/>
  <c r="A1020" i="2"/>
  <c r="A1021" i="2"/>
  <c r="A1022" i="2"/>
  <c r="A1023" i="2"/>
  <c r="A1024" i="2"/>
  <c r="A1025" i="2"/>
  <c r="A1026" i="2"/>
  <c r="A1027" i="2"/>
  <c r="A1028" i="2"/>
  <c r="A1029" i="2"/>
  <c r="A1030" i="2"/>
  <c r="A1031" i="2"/>
  <c r="A1032" i="2"/>
  <c r="A1033" i="2"/>
  <c r="A1034" i="2"/>
  <c r="A1035" i="2"/>
  <c r="A1036" i="2"/>
  <c r="A1037" i="2"/>
  <c r="A1038" i="2"/>
  <c r="A1039" i="2"/>
  <c r="A1040" i="2"/>
  <c r="A1041" i="2"/>
  <c r="A1042" i="2"/>
  <c r="A1043" i="2"/>
  <c r="A1044" i="2"/>
  <c r="A1045" i="2"/>
  <c r="A1046" i="2"/>
  <c r="A1047" i="2"/>
  <c r="A1048" i="2"/>
  <c r="A1049" i="2"/>
  <c r="A1050" i="2"/>
  <c r="A1051" i="2"/>
  <c r="A1052" i="2"/>
  <c r="A1053" i="2"/>
  <c r="A1054" i="2"/>
  <c r="A1055" i="2"/>
  <c r="A1056" i="2"/>
  <c r="A1057" i="2"/>
  <c r="A1058" i="2"/>
  <c r="A1059" i="2"/>
  <c r="A1060" i="2"/>
  <c r="A1061" i="2"/>
  <c r="A1062" i="2"/>
  <c r="A1063" i="2"/>
  <c r="A1064" i="2"/>
  <c r="A1065" i="2"/>
  <c r="A1066" i="2"/>
  <c r="A1067" i="2"/>
  <c r="A1068" i="2"/>
  <c r="A1069" i="2"/>
  <c r="A1070" i="2"/>
  <c r="A1071" i="2"/>
  <c r="A1072" i="2"/>
  <c r="A1073" i="2"/>
  <c r="A1074" i="2"/>
  <c r="A1075" i="2"/>
  <c r="A1076" i="2"/>
  <c r="A1077" i="2"/>
  <c r="A1078" i="2"/>
  <c r="A1079" i="2"/>
  <c r="A1080" i="2"/>
  <c r="A1081" i="2"/>
  <c r="A1082" i="2"/>
  <c r="A1083" i="2"/>
  <c r="A1084" i="2"/>
  <c r="A1085" i="2"/>
  <c r="A1086" i="2"/>
  <c r="A1087" i="2"/>
  <c r="A1088" i="2"/>
  <c r="A1089" i="2"/>
  <c r="A1090" i="2"/>
  <c r="A1091" i="2"/>
  <c r="A1092" i="2"/>
  <c r="A1093" i="2"/>
  <c r="A1094" i="2"/>
  <c r="A1095" i="2"/>
  <c r="A1096" i="2"/>
  <c r="A1097" i="2"/>
  <c r="A1098" i="2"/>
  <c r="A1099" i="2"/>
  <c r="A1100" i="2"/>
  <c r="A1101" i="2"/>
  <c r="A1102" i="2"/>
  <c r="A1103" i="2"/>
  <c r="A1104" i="2"/>
  <c r="A1105" i="2"/>
  <c r="A1106" i="2"/>
  <c r="A1107" i="2"/>
  <c r="A1108" i="2"/>
  <c r="A1109" i="2"/>
  <c r="A1110" i="2"/>
  <c r="A1111" i="2"/>
  <c r="A1112" i="2"/>
  <c r="A1113" i="2"/>
  <c r="A1114" i="2"/>
  <c r="A1115" i="2"/>
  <c r="A1116" i="2"/>
  <c r="A1117" i="2"/>
  <c r="A1118" i="2"/>
  <c r="A1119" i="2"/>
  <c r="A1120" i="2"/>
  <c r="A1121" i="2"/>
  <c r="A1122" i="2"/>
  <c r="A1123" i="2"/>
  <c r="A1124" i="2"/>
  <c r="A1125" i="2"/>
  <c r="A1126" i="2"/>
  <c r="A1127" i="2"/>
  <c r="A1128" i="2"/>
  <c r="A1129" i="2"/>
  <c r="A1130" i="2"/>
  <c r="A1131" i="2"/>
  <c r="A1132" i="2"/>
  <c r="A1133" i="2"/>
  <c r="A1134" i="2"/>
  <c r="A1135" i="2"/>
  <c r="A1136" i="2"/>
  <c r="A1137" i="2"/>
  <c r="A1138" i="2"/>
  <c r="A1139" i="2"/>
  <c r="A1140" i="2"/>
  <c r="A1141" i="2"/>
  <c r="A1142" i="2"/>
  <c r="A1143" i="2"/>
  <c r="A1144" i="2"/>
  <c r="A1145" i="2"/>
  <c r="A1146" i="2"/>
  <c r="A1147" i="2"/>
  <c r="A1148" i="2"/>
  <c r="A1149" i="2"/>
  <c r="A1150" i="2"/>
  <c r="A1151" i="2"/>
  <c r="A1152" i="2"/>
  <c r="A1153" i="2"/>
  <c r="A1154" i="2"/>
  <c r="A1155" i="2"/>
  <c r="A1156" i="2"/>
  <c r="A1157" i="2"/>
  <c r="A1158" i="2"/>
  <c r="A1159" i="2"/>
  <c r="A1160" i="2"/>
  <c r="A1161" i="2"/>
  <c r="A1162" i="2"/>
  <c r="A1163" i="2"/>
  <c r="A1164" i="2"/>
  <c r="A1165" i="2"/>
  <c r="A1166" i="2"/>
  <c r="A1167" i="2"/>
  <c r="A1168" i="2"/>
  <c r="A1169" i="2"/>
  <c r="A1170" i="2"/>
  <c r="A1171" i="2"/>
  <c r="A1172" i="2"/>
  <c r="A1173" i="2"/>
  <c r="A1174" i="2"/>
  <c r="A1175" i="2"/>
  <c r="A1176" i="2"/>
  <c r="A1177" i="2"/>
  <c r="A1178" i="2"/>
  <c r="A1179" i="2"/>
  <c r="A1180" i="2"/>
  <c r="A1181" i="2"/>
  <c r="A1182" i="2"/>
  <c r="A1183" i="2"/>
  <c r="A1184" i="2"/>
  <c r="A1185" i="2"/>
  <c r="A1186" i="2"/>
  <c r="A1187" i="2"/>
  <c r="A1188" i="2"/>
  <c r="A1189" i="2"/>
  <c r="A1190" i="2"/>
  <c r="A1191" i="2"/>
  <c r="A1192" i="2"/>
  <c r="A1193" i="2"/>
  <c r="A1194" i="2"/>
  <c r="A1195" i="2"/>
  <c r="A1196" i="2"/>
  <c r="A1197" i="2"/>
  <c r="A1198" i="2"/>
  <c r="A1199" i="2"/>
  <c r="A1200" i="2"/>
  <c r="A1201" i="2"/>
  <c r="A1202" i="2"/>
  <c r="A1203" i="2"/>
  <c r="A1204" i="2"/>
  <c r="A1205" i="2"/>
  <c r="A1206" i="2"/>
  <c r="A1207" i="2"/>
  <c r="A1208" i="2"/>
  <c r="A1209" i="2"/>
  <c r="A1210" i="2"/>
  <c r="A1211" i="2"/>
  <c r="A1212" i="2"/>
  <c r="A1213" i="2"/>
  <c r="A1214" i="2"/>
  <c r="A1215" i="2"/>
  <c r="A1216" i="2"/>
  <c r="A1217" i="2"/>
  <c r="A1218" i="2"/>
  <c r="A1219" i="2"/>
  <c r="A1220" i="2"/>
  <c r="A1221" i="2"/>
  <c r="A1222" i="2"/>
  <c r="A1223" i="2"/>
  <c r="A1224" i="2"/>
  <c r="A1225" i="2"/>
  <c r="A1226" i="2"/>
  <c r="A1227" i="2"/>
  <c r="A1228" i="2"/>
  <c r="A1229" i="2"/>
  <c r="A1230" i="2"/>
  <c r="A1231" i="2"/>
  <c r="A1232" i="2"/>
  <c r="A1233" i="2"/>
  <c r="A1234" i="2"/>
  <c r="A1235" i="2"/>
  <c r="A1236" i="2"/>
  <c r="A1237" i="2"/>
  <c r="A1238" i="2"/>
  <c r="A1239" i="2"/>
  <c r="A1240" i="2"/>
  <c r="A1241" i="2"/>
  <c r="A1242" i="2"/>
  <c r="A1243" i="2"/>
  <c r="A1244" i="2"/>
  <c r="A1245" i="2"/>
  <c r="A1246" i="2"/>
  <c r="A1247" i="2"/>
  <c r="A1248" i="2"/>
  <c r="A1249" i="2"/>
  <c r="A1250" i="2"/>
  <c r="A1251" i="2"/>
  <c r="A1252" i="2"/>
  <c r="A1253" i="2"/>
  <c r="A1254" i="2"/>
  <c r="A1255" i="2"/>
  <c r="A1256" i="2"/>
  <c r="A1257" i="2"/>
  <c r="A1258" i="2"/>
  <c r="A1259" i="2"/>
  <c r="A1260" i="2"/>
  <c r="A1261" i="2"/>
  <c r="A1262" i="2"/>
  <c r="A1263" i="2"/>
  <c r="A1264" i="2"/>
  <c r="A1265" i="2"/>
  <c r="A1266" i="2"/>
  <c r="A1267" i="2"/>
  <c r="A1268" i="2"/>
  <c r="A1269" i="2"/>
  <c r="A1270" i="2"/>
  <c r="A1271" i="2"/>
  <c r="A1272" i="2"/>
  <c r="A1273" i="2"/>
  <c r="A1274" i="2"/>
  <c r="A1275" i="2"/>
  <c r="A1276" i="2"/>
  <c r="A1277" i="2"/>
  <c r="A1278" i="2"/>
  <c r="A1279" i="2"/>
  <c r="A1280" i="2"/>
  <c r="A1281" i="2"/>
  <c r="A1282" i="2"/>
  <c r="A1283" i="2"/>
  <c r="A1284" i="2"/>
  <c r="A1285" i="2"/>
  <c r="A1286" i="2"/>
  <c r="A1287" i="2"/>
  <c r="A1288" i="2"/>
  <c r="A1289" i="2"/>
  <c r="A1290" i="2"/>
  <c r="A1291" i="2"/>
  <c r="A1292" i="2"/>
  <c r="A1293" i="2"/>
  <c r="A1294" i="2"/>
  <c r="A1295" i="2"/>
  <c r="A1296" i="2"/>
  <c r="A1297" i="2"/>
  <c r="A1298" i="2"/>
  <c r="A1299" i="2"/>
  <c r="A1300" i="2"/>
  <c r="A1301" i="2"/>
  <c r="A1302" i="2"/>
  <c r="A1303" i="2"/>
  <c r="A1304" i="2"/>
  <c r="A1305" i="2"/>
  <c r="A1306" i="2"/>
  <c r="A1307" i="2"/>
  <c r="A1308" i="2"/>
  <c r="A1309" i="2"/>
  <c r="A1310" i="2"/>
  <c r="A1311" i="2"/>
  <c r="A1312" i="2"/>
  <c r="A1313" i="2"/>
  <c r="A1314" i="2"/>
  <c r="A1315" i="2"/>
  <c r="A1316" i="2"/>
  <c r="A1317" i="2"/>
  <c r="A1318" i="2"/>
  <c r="A1319" i="2"/>
  <c r="A1320" i="2"/>
  <c r="A1321" i="2"/>
  <c r="A1322" i="2"/>
  <c r="A1323" i="2"/>
  <c r="A1324" i="2"/>
  <c r="A1325" i="2"/>
  <c r="A1326" i="2"/>
  <c r="A1327" i="2"/>
  <c r="A1328" i="2"/>
  <c r="A1329" i="2"/>
  <c r="A1330" i="2"/>
  <c r="A1331" i="2"/>
  <c r="A1332" i="2"/>
  <c r="A1333" i="2"/>
  <c r="A1334" i="2"/>
  <c r="A1335" i="2"/>
  <c r="A1336" i="2"/>
  <c r="A1337" i="2"/>
  <c r="A1338" i="2"/>
  <c r="A1339" i="2"/>
  <c r="A1340" i="2"/>
  <c r="A1341" i="2"/>
  <c r="A1342" i="2"/>
  <c r="A1343" i="2"/>
  <c r="A1344" i="2"/>
  <c r="A1345" i="2"/>
  <c r="A1346" i="2"/>
  <c r="A1347" i="2"/>
  <c r="A1348" i="2"/>
  <c r="A1349" i="2"/>
  <c r="A1350" i="2"/>
  <c r="A1351" i="2"/>
  <c r="A1352" i="2"/>
  <c r="A1353" i="2"/>
  <c r="A1354" i="2"/>
  <c r="A1355" i="2"/>
  <c r="A1356" i="2"/>
  <c r="A1357" i="2"/>
  <c r="A1358" i="2"/>
  <c r="A1359" i="2"/>
  <c r="A1360" i="2"/>
  <c r="A1361" i="2"/>
  <c r="A1362" i="2"/>
  <c r="A1363" i="2"/>
  <c r="A1364" i="2"/>
  <c r="A1365" i="2"/>
  <c r="A1366" i="2"/>
  <c r="A1367" i="2"/>
  <c r="A1368" i="2"/>
  <c r="A1369" i="2"/>
  <c r="A1370" i="2"/>
  <c r="A1371" i="2"/>
  <c r="A1372" i="2"/>
  <c r="A1373" i="2"/>
  <c r="A1374" i="2"/>
  <c r="A1375" i="2"/>
  <c r="A1376" i="2"/>
  <c r="A1377" i="2"/>
  <c r="A1378" i="2"/>
  <c r="A1379" i="2"/>
  <c r="A1380" i="2"/>
  <c r="A1381" i="2"/>
  <c r="A1382" i="2"/>
  <c r="A1383" i="2"/>
  <c r="A1384" i="2"/>
  <c r="A1385" i="2"/>
  <c r="A1386" i="2"/>
  <c r="A1387" i="2"/>
  <c r="A1388" i="2"/>
  <c r="A1389" i="2"/>
  <c r="A1390" i="2"/>
  <c r="A1391" i="2"/>
  <c r="A1392" i="2"/>
  <c r="A1393" i="2"/>
  <c r="A1394" i="2"/>
  <c r="A1395" i="2"/>
  <c r="A1396" i="2"/>
  <c r="A1397" i="2"/>
  <c r="A1398" i="2"/>
  <c r="A1399" i="2"/>
  <c r="A1400" i="2"/>
  <c r="A1401" i="2"/>
  <c r="A1402" i="2"/>
  <c r="A1403" i="2"/>
  <c r="A1404" i="2"/>
  <c r="A1405" i="2"/>
  <c r="A1406" i="2"/>
  <c r="A1407" i="2"/>
  <c r="A1408" i="2"/>
  <c r="A1409" i="2"/>
  <c r="A1410" i="2"/>
  <c r="A1411" i="2"/>
  <c r="A1412" i="2"/>
  <c r="A1413" i="2"/>
  <c r="A1414" i="2"/>
  <c r="A1415" i="2"/>
  <c r="A1416" i="2"/>
  <c r="A1417" i="2"/>
  <c r="A1418" i="2"/>
  <c r="A1419" i="2"/>
  <c r="A1420" i="2"/>
  <c r="A1421" i="2"/>
  <c r="A1422" i="2"/>
  <c r="A1423" i="2"/>
  <c r="A1424" i="2"/>
  <c r="A1425" i="2"/>
  <c r="A1426" i="2"/>
  <c r="A1427" i="2"/>
  <c r="A1428" i="2"/>
  <c r="A1429" i="2"/>
  <c r="A1430" i="2"/>
  <c r="A1431" i="2"/>
  <c r="A1432" i="2"/>
  <c r="A1433" i="2"/>
  <c r="A1434" i="2"/>
  <c r="A1435" i="2"/>
  <c r="A1436" i="2"/>
  <c r="A1437" i="2"/>
  <c r="A1438" i="2"/>
  <c r="A1439" i="2"/>
  <c r="A1440" i="2"/>
  <c r="A1441" i="2"/>
  <c r="A1442" i="2"/>
  <c r="A1443" i="2"/>
  <c r="A1444" i="2"/>
  <c r="A1445" i="2"/>
  <c r="A1446" i="2"/>
  <c r="A1447" i="2"/>
  <c r="A1448" i="2"/>
  <c r="A1449" i="2"/>
  <c r="A1450" i="2"/>
  <c r="A1451" i="2"/>
  <c r="A1452" i="2"/>
  <c r="A1453" i="2"/>
  <c r="A1454" i="2"/>
  <c r="A1455" i="2"/>
  <c r="A1456" i="2"/>
  <c r="A1457" i="2"/>
  <c r="A1458" i="2"/>
  <c r="A1459" i="2"/>
  <c r="A1460" i="2"/>
  <c r="A1461" i="2"/>
  <c r="A1462" i="2"/>
  <c r="A1463" i="2"/>
  <c r="A1464" i="2"/>
  <c r="A1465" i="2"/>
  <c r="A1466" i="2"/>
  <c r="A1467" i="2"/>
  <c r="A1468" i="2"/>
  <c r="A1469" i="2"/>
  <c r="A1470" i="2"/>
  <c r="A1471" i="2"/>
  <c r="A1472" i="2"/>
  <c r="A1473" i="2"/>
  <c r="E1473" i="2"/>
  <c r="A1474" i="2"/>
  <c r="A1475" i="2"/>
  <c r="A1476" i="2"/>
  <c r="A1477" i="2"/>
  <c r="A1478" i="2"/>
  <c r="A1479" i="2"/>
  <c r="A1480" i="2"/>
  <c r="A1481" i="2"/>
  <c r="A1482" i="2"/>
  <c r="A1483" i="2"/>
  <c r="A1484" i="2"/>
  <c r="A1485" i="2"/>
  <c r="A1486" i="2"/>
  <c r="A1487" i="2"/>
  <c r="A1488" i="2"/>
  <c r="A1489" i="2"/>
  <c r="A1490" i="2"/>
  <c r="A1491" i="2"/>
  <c r="A1492" i="2"/>
  <c r="A1493" i="2"/>
  <c r="A1494" i="2"/>
  <c r="A1495" i="2"/>
  <c r="A1496" i="2"/>
  <c r="A1497" i="2"/>
  <c r="A1498" i="2"/>
  <c r="A1499" i="2"/>
  <c r="A1500" i="2"/>
  <c r="A1501" i="2"/>
  <c r="A1502" i="2"/>
  <c r="A1503" i="2"/>
  <c r="A1504" i="2"/>
  <c r="A1505" i="2"/>
  <c r="A1506" i="2"/>
  <c r="A1507" i="2"/>
  <c r="A1508" i="2"/>
  <c r="A1509" i="2"/>
  <c r="A1510" i="2"/>
  <c r="A1511" i="2"/>
  <c r="A1512" i="2"/>
  <c r="F1513" i="2"/>
  <c r="Q176" i="5"/>
  <c r="P879" i="5"/>
  <c r="P710" i="5"/>
  <c r="P699" i="5"/>
  <c r="D2" i="6"/>
  <c r="D6" i="6"/>
  <c r="F63" i="9"/>
  <c r="H63" i="9"/>
  <c r="O18" i="2"/>
  <c r="O69" i="2"/>
  <c r="O78" i="2"/>
  <c r="O12" i="2"/>
  <c r="O64" i="2"/>
  <c r="O17" i="2"/>
  <c r="O63" i="2"/>
  <c r="O72" i="2"/>
  <c r="O19" i="2"/>
  <c r="O74" i="2"/>
  <c r="N58" i="2"/>
  <c r="O53" i="2"/>
  <c r="N33" i="2"/>
  <c r="O47" i="2"/>
  <c r="O58" i="2"/>
  <c r="N51" i="2"/>
  <c r="O62" i="2"/>
  <c r="N79" i="2"/>
  <c r="N38" i="2"/>
  <c r="N70" i="2"/>
  <c r="N73" i="2"/>
  <c r="O61" i="2"/>
  <c r="N78" i="2"/>
  <c r="P78" i="2"/>
  <c r="N18" i="2"/>
  <c r="N59" i="2"/>
  <c r="N30" i="2"/>
  <c r="O79" i="2"/>
  <c r="N44" i="2"/>
  <c r="N13" i="2"/>
  <c r="P13" i="2"/>
  <c r="N77" i="2"/>
  <c r="N10" i="2"/>
  <c r="N35" i="2"/>
  <c r="O45" i="2"/>
  <c r="N54" i="2"/>
  <c r="N69" i="2"/>
  <c r="P69" i="2"/>
  <c r="N65" i="2"/>
  <c r="N53" i="2"/>
  <c r="N61" i="2"/>
  <c r="P61" i="2"/>
  <c r="O39" i="2"/>
  <c r="O42" i="2"/>
  <c r="N17" i="2"/>
  <c r="N23" i="2"/>
  <c r="F46" i="9"/>
  <c r="H46" i="9"/>
  <c r="F12" i="9"/>
  <c r="H12" i="9"/>
  <c r="P18" i="2"/>
  <c r="P17" i="2"/>
  <c r="E54" i="9"/>
  <c r="E7" i="9"/>
  <c r="P45" i="2"/>
  <c r="K41" i="12"/>
  <c r="K42" i="12"/>
  <c r="K36" i="12"/>
  <c r="O33" i="2"/>
  <c r="M21" i="2"/>
  <c r="F71" i="9"/>
  <c r="H71" i="9"/>
  <c r="P53" i="2"/>
  <c r="O44" i="2"/>
  <c r="O71" i="2"/>
  <c r="O13" i="2"/>
  <c r="N63" i="2"/>
  <c r="P44" i="2"/>
  <c r="F72" i="9"/>
  <c r="H72" i="9"/>
  <c r="F7" i="9"/>
  <c r="H7" i="9"/>
  <c r="P79" i="2"/>
  <c r="N45" i="2"/>
  <c r="N57" i="2"/>
  <c r="M26" i="2"/>
  <c r="M13" i="2"/>
  <c r="E46" i="9"/>
  <c r="M18" i="2"/>
  <c r="E12" i="9"/>
  <c r="F54" i="9"/>
  <c r="H54" i="9"/>
  <c r="M37" i="2"/>
  <c r="B20" i="9"/>
  <c r="B15" i="9"/>
  <c r="D15" i="9"/>
  <c r="B19" i="9"/>
  <c r="B39" i="9"/>
  <c r="M8" i="2"/>
  <c r="B63" i="9"/>
  <c r="M23" i="2"/>
  <c r="M52" i="2"/>
  <c r="M42" i="2"/>
  <c r="B60" i="9"/>
  <c r="B57" i="9"/>
  <c r="Q349" i="5"/>
  <c r="P692" i="5"/>
  <c r="Q692" i="5"/>
  <c r="Q194" i="5"/>
  <c r="Q338" i="5"/>
  <c r="P338" i="5"/>
  <c r="O20" i="2"/>
  <c r="O46" i="2"/>
  <c r="O27" i="2"/>
  <c r="O24" i="2"/>
  <c r="O68" i="2"/>
  <c r="B11" i="9"/>
  <c r="M17" i="2"/>
  <c r="M32" i="2"/>
  <c r="B41" i="9"/>
  <c r="B32" i="9"/>
  <c r="B34" i="9"/>
  <c r="M66" i="2"/>
  <c r="M34" i="2"/>
  <c r="B43" i="9"/>
  <c r="M69" i="2"/>
  <c r="M70" i="2"/>
  <c r="B24" i="9"/>
  <c r="M67" i="2"/>
  <c r="M12" i="2"/>
  <c r="B62" i="9"/>
  <c r="M71" i="2"/>
  <c r="B48" i="9"/>
  <c r="B70" i="9"/>
  <c r="B64" i="9"/>
  <c r="B46" i="9"/>
  <c r="B36" i="9"/>
  <c r="B58" i="9"/>
  <c r="M54" i="2"/>
  <c r="M22" i="2"/>
  <c r="B31" i="9"/>
  <c r="B49" i="9"/>
  <c r="M68" i="2"/>
  <c r="M43" i="2"/>
  <c r="B69" i="9"/>
  <c r="B29" i="9"/>
  <c r="M73" i="2"/>
  <c r="B42" i="9"/>
  <c r="M45" i="2"/>
  <c r="B30" i="9"/>
  <c r="M72" i="2"/>
  <c r="B68" i="9"/>
  <c r="B37" i="9"/>
  <c r="B17" i="9"/>
  <c r="M35" i="2"/>
  <c r="M33" i="2"/>
  <c r="M50" i="2"/>
  <c r="B25" i="9"/>
  <c r="B40" i="9"/>
  <c r="M53" i="2"/>
  <c r="M49" i="2"/>
  <c r="M15" i="2"/>
  <c r="B65" i="9"/>
  <c r="M38" i="2"/>
  <c r="B45" i="9"/>
  <c r="M61" i="2"/>
  <c r="B59" i="9"/>
  <c r="M48" i="2"/>
  <c r="M20" i="2"/>
  <c r="O21" i="2"/>
  <c r="M55" i="2"/>
  <c r="M9" i="2"/>
  <c r="B56" i="9"/>
  <c r="B52" i="9"/>
  <c r="B12" i="9"/>
  <c r="M64" i="2"/>
  <c r="M75" i="2"/>
  <c r="B51" i="9"/>
  <c r="M46" i="2"/>
  <c r="B66" i="9"/>
  <c r="M80" i="2"/>
  <c r="M74" i="2"/>
  <c r="M77" i="2"/>
  <c r="B72" i="9"/>
  <c r="M60" i="2"/>
  <c r="B54" i="9"/>
  <c r="M47" i="2"/>
  <c r="B2" i="9"/>
  <c r="M30" i="2"/>
  <c r="B14" i="9"/>
  <c r="B21" i="9"/>
  <c r="B71" i="9"/>
  <c r="B61" i="9"/>
  <c r="M40" i="2"/>
  <c r="M63" i="2"/>
  <c r="B47" i="9"/>
  <c r="M25" i="2"/>
  <c r="B4" i="9"/>
  <c r="M79" i="2"/>
  <c r="M62" i="2"/>
  <c r="M76" i="2"/>
  <c r="B22" i="9"/>
  <c r="M58" i="2"/>
  <c r="B33" i="9"/>
  <c r="M51" i="2"/>
  <c r="B27" i="9"/>
  <c r="M29" i="2"/>
  <c r="B44" i="9"/>
  <c r="B67" i="9"/>
  <c r="M56" i="2"/>
  <c r="B8" i="9"/>
  <c r="M65" i="2"/>
  <c r="M41" i="2"/>
  <c r="M11" i="2"/>
  <c r="B10" i="9"/>
  <c r="B50" i="9"/>
  <c r="M19" i="2"/>
  <c r="M10" i="2"/>
  <c r="B53" i="9"/>
  <c r="M24" i="2"/>
  <c r="B26" i="9"/>
  <c r="M44" i="2"/>
  <c r="B73" i="9"/>
  <c r="M39" i="2"/>
  <c r="B23" i="9"/>
  <c r="M27" i="2"/>
  <c r="M57" i="2"/>
  <c r="B7" i="9"/>
  <c r="B28" i="9"/>
  <c r="B3" i="9"/>
  <c r="M59" i="2"/>
  <c r="M16" i="2"/>
  <c r="B55" i="9"/>
  <c r="B38" i="9"/>
  <c r="B16" i="9"/>
  <c r="M14" i="2"/>
  <c r="B18" i="9"/>
  <c r="M28" i="2"/>
  <c r="M78" i="2"/>
  <c r="B13" i="9"/>
  <c r="M31" i="2"/>
  <c r="M36" i="2"/>
  <c r="B6" i="9"/>
  <c r="Q885" i="5"/>
  <c r="Q902" i="5"/>
  <c r="Q996" i="5"/>
  <c r="Q856" i="5"/>
  <c r="Q874" i="5"/>
  <c r="Q802" i="5"/>
  <c r="Q855" i="5"/>
  <c r="Q776" i="5"/>
  <c r="Q800" i="5"/>
  <c r="Q712" i="5"/>
  <c r="Q763" i="5"/>
  <c r="Q998" i="5"/>
  <c r="P996" i="5"/>
  <c r="O60" i="2"/>
  <c r="O28" i="2"/>
  <c r="O66" i="2"/>
  <c r="O57" i="2"/>
  <c r="O70" i="2"/>
  <c r="O49" i="2"/>
  <c r="O40" i="2"/>
  <c r="O41" i="2"/>
  <c r="N80" i="2"/>
  <c r="P874" i="5"/>
  <c r="P855" i="5"/>
  <c r="P800" i="5"/>
  <c r="P763" i="5"/>
  <c r="P885" i="5"/>
  <c r="F11" i="9"/>
  <c r="H11" i="9"/>
  <c r="O29" i="2"/>
  <c r="E38" i="9"/>
  <c r="F38" i="9"/>
  <c r="H38" i="9"/>
  <c r="E37" i="9"/>
  <c r="F37" i="9"/>
  <c r="H37" i="9"/>
  <c r="O14" i="2"/>
  <c r="P63" i="2"/>
  <c r="P33" i="2"/>
  <c r="P58" i="2"/>
  <c r="E11" i="9"/>
  <c r="N34" i="2"/>
  <c r="O36" i="2"/>
  <c r="O43" i="2"/>
  <c r="N25" i="2"/>
  <c r="O35" i="2"/>
  <c r="N72" i="2"/>
  <c r="O51" i="2"/>
  <c r="N48" i="2"/>
  <c r="O56" i="2"/>
  <c r="N36" i="2"/>
  <c r="N49" i="2"/>
  <c r="O8" i="2"/>
  <c r="E62" i="9"/>
  <c r="O37" i="2"/>
  <c r="N56" i="2"/>
  <c r="N15" i="2"/>
  <c r="N71" i="2"/>
  <c r="O38" i="2"/>
  <c r="N43" i="2"/>
  <c r="O9" i="2"/>
  <c r="N12" i="2"/>
  <c r="O11" i="2"/>
  <c r="N19" i="2"/>
  <c r="N31" i="2"/>
  <c r="N41" i="2"/>
  <c r="N52" i="2"/>
  <c r="N32" i="2"/>
  <c r="N60" i="2"/>
  <c r="N75" i="2"/>
  <c r="N46" i="2"/>
  <c r="O15" i="2"/>
  <c r="N50" i="2"/>
  <c r="N62" i="2"/>
  <c r="O76" i="2"/>
  <c r="N64" i="2"/>
  <c r="O59" i="2"/>
  <c r="O77" i="2"/>
  <c r="O30" i="2"/>
  <c r="N55" i="2"/>
  <c r="N37" i="2"/>
  <c r="O67" i="2"/>
  <c r="N66" i="2"/>
  <c r="O65" i="2"/>
  <c r="O22" i="2"/>
  <c r="O10" i="2"/>
  <c r="P30" i="2"/>
  <c r="N9" i="2"/>
  <c r="O34" i="2"/>
  <c r="N26" i="2"/>
  <c r="O52" i="2"/>
  <c r="N20" i="2"/>
  <c r="N67" i="2"/>
  <c r="O25" i="2"/>
  <c r="N27" i="2"/>
  <c r="O80" i="2"/>
  <c r="F62" i="9"/>
  <c r="H62" i="9"/>
  <c r="N42" i="2"/>
  <c r="N76" i="2"/>
  <c r="O50" i="2"/>
  <c r="N24" i="2"/>
  <c r="N16" i="2"/>
  <c r="P998" i="5"/>
  <c r="O16" i="2"/>
  <c r="N22" i="2"/>
  <c r="N8" i="2"/>
  <c r="O75" i="2"/>
  <c r="N28" i="2"/>
  <c r="N74" i="2"/>
  <c r="O23" i="2"/>
  <c r="O55" i="2"/>
  <c r="O31" i="2"/>
  <c r="B74" i="9"/>
  <c r="P77" i="2"/>
  <c r="O54" i="2"/>
  <c r="O32" i="2"/>
  <c r="N40" i="2"/>
  <c r="N11" i="2"/>
  <c r="N39" i="2"/>
  <c r="P70" i="2"/>
  <c r="N68" i="2"/>
  <c r="O73" i="2"/>
  <c r="O48" i="2"/>
  <c r="N29" i="2"/>
  <c r="N47" i="2"/>
  <c r="N14" i="2"/>
  <c r="O26" i="2"/>
  <c r="F51" i="9"/>
  <c r="H51" i="9"/>
  <c r="E26" i="9"/>
  <c r="F26" i="9"/>
  <c r="H26" i="9"/>
  <c r="F56" i="9"/>
  <c r="H56" i="9"/>
  <c r="E56" i="9"/>
  <c r="E8" i="9"/>
  <c r="P80" i="2"/>
  <c r="P47" i="2"/>
  <c r="P29" i="2"/>
  <c r="P68" i="2"/>
  <c r="F70" i="9"/>
  <c r="H70" i="9"/>
  <c r="P23" i="2"/>
  <c r="P39" i="2"/>
  <c r="P42" i="2"/>
  <c r="P14" i="2"/>
  <c r="P10" i="2"/>
  <c r="P66" i="2"/>
  <c r="P40" i="2"/>
  <c r="P50" i="2"/>
  <c r="P75" i="2"/>
  <c r="P41" i="2"/>
  <c r="P38" i="2"/>
  <c r="C31" i="9"/>
  <c r="C30" i="9"/>
  <c r="P37" i="2"/>
  <c r="P49" i="2"/>
  <c r="P22" i="2"/>
  <c r="P27" i="2"/>
  <c r="P59" i="2"/>
  <c r="P60" i="2"/>
  <c r="P20" i="2"/>
  <c r="P54" i="2"/>
  <c r="P73" i="2"/>
  <c r="P57" i="2"/>
  <c r="P8" i="2"/>
  <c r="P46" i="2"/>
  <c r="C24" i="9"/>
  <c r="P31" i="2"/>
  <c r="P56" i="2"/>
  <c r="P72" i="2"/>
  <c r="C29" i="9"/>
  <c r="P36" i="2"/>
  <c r="P74" i="2"/>
  <c r="P51" i="2"/>
  <c r="P26" i="2"/>
  <c r="P9" i="2"/>
  <c r="P43" i="2"/>
  <c r="P15" i="2"/>
  <c r="C28" i="9"/>
  <c r="P35" i="2"/>
  <c r="P48" i="2"/>
  <c r="P64" i="2"/>
  <c r="P12" i="2"/>
  <c r="P71" i="2"/>
  <c r="P28" i="2"/>
  <c r="P16" i="2"/>
  <c r="P55" i="2"/>
  <c r="P76" i="2"/>
  <c r="P65" i="2"/>
  <c r="P62" i="2"/>
  <c r="P52" i="2"/>
  <c r="P19" i="2"/>
  <c r="P24" i="2"/>
  <c r="P32" i="2"/>
  <c r="P67" i="2"/>
  <c r="P11" i="2"/>
  <c r="Q11" i="2"/>
  <c r="I1513" i="2"/>
  <c r="P25" i="2"/>
  <c r="P34" i="2"/>
  <c r="E51" i="9"/>
  <c r="F9" i="9"/>
  <c r="H9" i="9"/>
  <c r="F42" i="9"/>
  <c r="H42" i="9"/>
  <c r="F68" i="9"/>
  <c r="H68" i="9"/>
  <c r="F25" i="9"/>
  <c r="H25" i="9"/>
  <c r="E25" i="9"/>
  <c r="F55" i="9"/>
  <c r="H55" i="9"/>
  <c r="E10" i="9"/>
  <c r="E36" i="9"/>
  <c r="F36" i="9"/>
  <c r="H36" i="9"/>
  <c r="F67" i="9"/>
  <c r="H67" i="9"/>
  <c r="E50" i="9"/>
  <c r="F53" i="9"/>
  <c r="H53" i="9"/>
  <c r="E53" i="9"/>
  <c r="E4" i="9"/>
  <c r="F16" i="9"/>
  <c r="H16" i="9"/>
  <c r="E5" i="9"/>
  <c r="F5" i="9"/>
  <c r="H5" i="9"/>
  <c r="E24" i="9"/>
  <c r="F24" i="9"/>
  <c r="H24" i="9"/>
  <c r="F66" i="9"/>
  <c r="H66" i="9"/>
  <c r="E52" i="9"/>
  <c r="F52" i="9"/>
  <c r="H52" i="9"/>
  <c r="E43" i="9"/>
  <c r="F73" i="9"/>
  <c r="H73" i="9"/>
  <c r="E41" i="9"/>
  <c r="F3" i="9"/>
  <c r="H3" i="9"/>
  <c r="F39" i="9"/>
  <c r="H39" i="9"/>
  <c r="E30" i="9"/>
  <c r="F30" i="9"/>
  <c r="H30" i="9"/>
  <c r="F35" i="9"/>
  <c r="H35" i="9"/>
  <c r="F57" i="9"/>
  <c r="H57" i="9"/>
  <c r="E27" i="9"/>
  <c r="F27" i="9"/>
  <c r="H27" i="9"/>
  <c r="F58" i="9"/>
  <c r="H58" i="9"/>
  <c r="E29" i="9"/>
  <c r="F29" i="9"/>
  <c r="H29" i="9"/>
  <c r="F47" i="9"/>
  <c r="H47" i="9"/>
  <c r="F20" i="9"/>
  <c r="H20" i="9"/>
  <c r="E31" i="9"/>
  <c r="F31" i="9"/>
  <c r="H31" i="9"/>
  <c r="E33" i="9"/>
  <c r="F33" i="9"/>
  <c r="H33" i="9"/>
  <c r="F8" i="9"/>
  <c r="H8" i="9"/>
  <c r="E19" i="9"/>
  <c r="F65" i="9"/>
  <c r="H65" i="9"/>
  <c r="F61" i="9"/>
  <c r="H61" i="9"/>
  <c r="F13" i="9"/>
  <c r="H13" i="9"/>
  <c r="E13" i="9"/>
  <c r="F69" i="9"/>
  <c r="H69" i="9"/>
  <c r="F64" i="9"/>
  <c r="H64" i="9"/>
  <c r="E28" i="9"/>
  <c r="F28" i="9"/>
  <c r="H28" i="9"/>
  <c r="E14" i="9"/>
  <c r="F32" i="9"/>
  <c r="H32" i="9"/>
  <c r="E32" i="9"/>
  <c r="E22" i="9"/>
  <c r="F18" i="9"/>
  <c r="H18" i="9"/>
  <c r="E48" i="9"/>
  <c r="E44" i="9"/>
  <c r="F49" i="9"/>
  <c r="H49" i="9"/>
  <c r="E2" i="9"/>
  <c r="E34" i="9"/>
  <c r="E59" i="9"/>
  <c r="E20" i="9"/>
  <c r="F59" i="9"/>
  <c r="H59" i="9"/>
  <c r="E3" i="9"/>
  <c r="F45" i="9"/>
  <c r="H45" i="9"/>
  <c r="E18" i="9"/>
  <c r="E39" i="9"/>
  <c r="F19" i="9"/>
  <c r="H19" i="9"/>
  <c r="E61" i="9"/>
  <c r="F22" i="9"/>
  <c r="H22" i="9"/>
  <c r="F21" i="9"/>
  <c r="H21" i="9"/>
  <c r="F41" i="9"/>
  <c r="H41" i="9"/>
  <c r="F44" i="9"/>
  <c r="H44" i="9"/>
  <c r="F17" i="9"/>
  <c r="H17" i="9"/>
  <c r="E40" i="9"/>
  <c r="F6" i="9"/>
  <c r="H6" i="9"/>
  <c r="E55" i="9"/>
  <c r="F48" i="9"/>
  <c r="H48" i="9"/>
  <c r="E21" i="9"/>
  <c r="E45" i="9"/>
  <c r="E49" i="9"/>
  <c r="E17" i="9"/>
  <c r="E42" i="9"/>
  <c r="E6" i="9"/>
  <c r="E47" i="9"/>
  <c r="F2" i="9"/>
  <c r="H2" i="9"/>
  <c r="E57" i="9"/>
  <c r="F40" i="9"/>
  <c r="H40" i="9"/>
  <c r="F4" i="9"/>
  <c r="H4" i="9"/>
  <c r="F50" i="9"/>
  <c r="H50" i="9"/>
  <c r="F10" i="9"/>
  <c r="H10" i="9"/>
  <c r="F34" i="9"/>
  <c r="H34" i="9"/>
  <c r="F60" i="9"/>
  <c r="H60" i="9"/>
  <c r="E60" i="9"/>
  <c r="F14" i="9"/>
  <c r="H14" i="9"/>
  <c r="F43" i="9"/>
  <c r="H43" i="9"/>
  <c r="C15" i="9"/>
  <c r="E15" i="9"/>
  <c r="G15" i="9"/>
  <c r="I15" i="9"/>
  <c r="C23" i="9"/>
  <c r="G23" i="9"/>
  <c r="I23" i="9"/>
  <c r="I74" i="9"/>
  <c r="H484" i="2"/>
  <c r="N21" i="2"/>
  <c r="J484" i="2"/>
  <c r="P21" i="2"/>
  <c r="H1513" i="2"/>
  <c r="I1514" i="2"/>
  <c r="I76" i="9"/>
  <c r="F15" i="9"/>
  <c r="H15" i="9"/>
  <c r="E23" i="9"/>
  <c r="F23" i="9"/>
  <c r="H23" i="9"/>
  <c r="H74" i="9"/>
  <c r="H76" i="9"/>
  <c r="C74" i="9"/>
  <c r="K14" i="12"/>
  <c r="K13" i="12"/>
  <c r="L4" i="12"/>
  <c r="J1513" i="2"/>
  <c r="N81" i="2" l="1"/>
  <c r="M81" i="2"/>
  <c r="O81" i="2"/>
  <c r="P81" i="2"/>
</calcChain>
</file>

<file path=xl/sharedStrings.xml><?xml version="1.0" encoding="utf-8"?>
<sst xmlns="http://schemas.openxmlformats.org/spreadsheetml/2006/main" count="8611" uniqueCount="3535">
  <si>
    <t>caja principal</t>
  </si>
  <si>
    <t>caja menor-Medellin</t>
  </si>
  <si>
    <t>caja menor-porteria</t>
  </si>
  <si>
    <t>caja-bod.pasto</t>
  </si>
  <si>
    <t>caja-bodega popayan</t>
  </si>
  <si>
    <t>caja-bod.santander de quilicha</t>
  </si>
  <si>
    <t>caja-bod.la florida</t>
  </si>
  <si>
    <t>caja-bod.medellin</t>
  </si>
  <si>
    <t>caja-bod.el tambo</t>
  </si>
  <si>
    <t>caja-bod.la union</t>
  </si>
  <si>
    <t>caja-bod.san bernardo</t>
  </si>
  <si>
    <t>caja-bodega samaniego</t>
  </si>
  <si>
    <t>caja moneda extranjera-dolares</t>
  </si>
  <si>
    <t>banco corpbanca-bod.medellin</t>
  </si>
  <si>
    <t>bco bogota-medellin</t>
  </si>
  <si>
    <t>bancolombia - bod. aguadas</t>
  </si>
  <si>
    <t>bancolombia-bod.santander  q</t>
  </si>
  <si>
    <t>bancolombia-bodega popayan</t>
  </si>
  <si>
    <t>bancolombia-bod. medellin</t>
  </si>
  <si>
    <t>bco agrario de col.-bod.medell</t>
  </si>
  <si>
    <t>bancolombia-bod.la florida</t>
  </si>
  <si>
    <t>banco agrario-bod.el tambo</t>
  </si>
  <si>
    <t>corredores asociados</t>
  </si>
  <si>
    <t>bancolombia - bod.san bernardo</t>
  </si>
  <si>
    <t>bancolombia - bod.el tambo</t>
  </si>
  <si>
    <t>bancolombia-bod.samaniego</t>
  </si>
  <si>
    <t>bancolombia-bod.la union</t>
  </si>
  <si>
    <t>banco agrario - obligacion</t>
  </si>
  <si>
    <t>valores bancolombia</t>
  </si>
  <si>
    <t>banco bogota-fiduciario</t>
  </si>
  <si>
    <t>bco agrario de col.-bod.san be</t>
  </si>
  <si>
    <t>davivienda-amalfi</t>
  </si>
  <si>
    <t>helm bank</t>
  </si>
  <si>
    <t>bancolombia prepago recargable</t>
  </si>
  <si>
    <t>bancolombia - panama</t>
  </si>
  <si>
    <t>banco de bogota - miami</t>
  </si>
  <si>
    <t>bancolombia</t>
  </si>
  <si>
    <t>acciones</t>
  </si>
  <si>
    <t>Setas Colombianas S.A.</t>
  </si>
  <si>
    <t>texcomercial s.a.aport inicial</t>
  </si>
  <si>
    <t>texcomercial s.a. met part. r/dos</t>
  </si>
  <si>
    <t>texco ema aporte inicial</t>
  </si>
  <si>
    <t>texco ema metodo part</t>
  </si>
  <si>
    <t>texco ema met part otr part pa</t>
  </si>
  <si>
    <t>texco ema ajustes de cambio</t>
  </si>
  <si>
    <t>texcome s.a. met part otr part</t>
  </si>
  <si>
    <t>promotora de hoteles medellin</t>
  </si>
  <si>
    <t>promot.de Proyectos S.A.</t>
  </si>
  <si>
    <t>plaza mayor medellin sa</t>
  </si>
  <si>
    <t>ajustes por inflacion</t>
  </si>
  <si>
    <t>promotora de proyectos</t>
  </si>
  <si>
    <t>setas colombianas</t>
  </si>
  <si>
    <t>plaza mayor de medellin s.a</t>
  </si>
  <si>
    <t>texcomercial s.a ajuste inflac</t>
  </si>
  <si>
    <t>devoluc.de imptos nles.(tidis)</t>
  </si>
  <si>
    <t>remolina remolina luis edo.</t>
  </si>
  <si>
    <t>puentes cardenas pedro crisant</t>
  </si>
  <si>
    <t>seviche suarez walberto</t>
  </si>
  <si>
    <t>rodriguez m jorge hernando</t>
  </si>
  <si>
    <t>juan agustin pabon c.</t>
  </si>
  <si>
    <t>perdomo escandon miller</t>
  </si>
  <si>
    <t>castillo b maria libia</t>
  </si>
  <si>
    <t>gonzalez aguirre claudia milen</t>
  </si>
  <si>
    <t>restrepo diaz rubiela</t>
  </si>
  <si>
    <t>navas zabaleta matilde</t>
  </si>
  <si>
    <t>ochoa rodriguez juliana</t>
  </si>
  <si>
    <t>ochoa suarez judith aminta</t>
  </si>
  <si>
    <t>garcia gutierrez luz elena</t>
  </si>
  <si>
    <t>moya silva yolanda</t>
  </si>
  <si>
    <t>papeleria los corales</t>
  </si>
  <si>
    <t>velasquez luis carlos</t>
  </si>
  <si>
    <t>viveros velez pedro pablo</t>
  </si>
  <si>
    <t>syro lopez samuel ignacio</t>
  </si>
  <si>
    <t>arango luis fernando</t>
  </si>
  <si>
    <t>menendez barreto alejandro</t>
  </si>
  <si>
    <t>meneses cuastumal edgar hernan</t>
  </si>
  <si>
    <t>diaz quitana luis fernando</t>
  </si>
  <si>
    <t>uribe chacon wilson</t>
  </si>
  <si>
    <t>vesga ballesteros humberto</t>
  </si>
  <si>
    <t>monroy perez fermin</t>
  </si>
  <si>
    <t>botero zuluaga uriel de jesus</t>
  </si>
  <si>
    <t>molino y arrocera magdalena</t>
  </si>
  <si>
    <t>vargas forero mario german</t>
  </si>
  <si>
    <t>concentrados s. a.</t>
  </si>
  <si>
    <t>agroind  molino sonora a p s a</t>
  </si>
  <si>
    <t>villegas y cia  s c s</t>
  </si>
  <si>
    <t>hortitec colombia, s.a.</t>
  </si>
  <si>
    <t>ediva s.a.</t>
  </si>
  <si>
    <t>cinagro ltda</t>
  </si>
  <si>
    <t>inv abonos el sol ltda</t>
  </si>
  <si>
    <t>organizacion solarte y cia sca</t>
  </si>
  <si>
    <t>ramirez arenas sas</t>
  </si>
  <si>
    <t>celta s a</t>
  </si>
  <si>
    <t>superpollo paisa sas</t>
  </si>
  <si>
    <t>comercializadora el forraje sa</t>
  </si>
  <si>
    <t>cafe colsuaves sa</t>
  </si>
  <si>
    <t>pollos bucanero s a</t>
  </si>
  <si>
    <t>procampeon ltda</t>
  </si>
  <si>
    <t>arvet arias ramirez veter ltda</t>
  </si>
  <si>
    <t>mex s.a.</t>
  </si>
  <si>
    <t>brinsa sa</t>
  </si>
  <si>
    <t>etitex ltda</t>
  </si>
  <si>
    <t>inv lache y compania ltda</t>
  </si>
  <si>
    <t>bio organicos sa</t>
  </si>
  <si>
    <t>nutrilisto de colombia</t>
  </si>
  <si>
    <t>arrocera sahagun</t>
  </si>
  <si>
    <t>empresa de agreg. calcareos</t>
  </si>
  <si>
    <t>aliagro sa</t>
  </si>
  <si>
    <t>molinos y piladora piter ltda</t>
  </si>
  <si>
    <t>aceites sa</t>
  </si>
  <si>
    <t>litoplas sa</t>
  </si>
  <si>
    <t>edivacosta s a</t>
  </si>
  <si>
    <t>ci canguro sa</t>
  </si>
  <si>
    <t>invesakk ltda</t>
  </si>
  <si>
    <t>frigorifico vijagual sa</t>
  </si>
  <si>
    <t>indust de minerales nles ltda</t>
  </si>
  <si>
    <t>inversiones rpv ltda</t>
  </si>
  <si>
    <t>cerdos del valle sa</t>
  </si>
  <si>
    <t>ferreplasticos cali sas</t>
  </si>
  <si>
    <t>cializadora la espiga  e u</t>
  </si>
  <si>
    <t>arrocera agua blanca sa</t>
  </si>
  <si>
    <t>agroindustriales del tolima sa</t>
  </si>
  <si>
    <t>aditivos y quimicos sa</t>
  </si>
  <si>
    <t>corporacion sentir</t>
  </si>
  <si>
    <t>cia. de galletas noel s.a.</t>
  </si>
  <si>
    <t>bio  mezclas de colombia sa</t>
  </si>
  <si>
    <t>soberana sas</t>
  </si>
  <si>
    <t>soberana  s a</t>
  </si>
  <si>
    <t>inversiones arroz caribe sa</t>
  </si>
  <si>
    <t>agropecuaria farallones sa</t>
  </si>
  <si>
    <t>alimentos basicos la pilandera</t>
  </si>
  <si>
    <t>comercializadora y representac</t>
  </si>
  <si>
    <t>provecol antioquia sa</t>
  </si>
  <si>
    <t>cenor sa</t>
  </si>
  <si>
    <t>inversiones ch  d  ltda</t>
  </si>
  <si>
    <t>comercializadora de insumos y</t>
  </si>
  <si>
    <t>inversiones ptc sa</t>
  </si>
  <si>
    <t>coop de porcicult del eje caf</t>
  </si>
  <si>
    <t>pavco de occidente ltda</t>
  </si>
  <si>
    <t>colinagro sa</t>
  </si>
  <si>
    <t>indusalca</t>
  </si>
  <si>
    <t>pamocol s a s</t>
  </si>
  <si>
    <t>geomembranas ltda.</t>
  </si>
  <si>
    <t>intercomercial andina ltda</t>
  </si>
  <si>
    <t>ralston purina colombiana s.a.</t>
  </si>
  <si>
    <t>vys comercial sas</t>
  </si>
  <si>
    <t>tejiplas ltda</t>
  </si>
  <si>
    <t>trefilados de colombia ltda</t>
  </si>
  <si>
    <t>baggrit de colombia s.a.</t>
  </si>
  <si>
    <t>su despensa-granos barragan, s</t>
  </si>
  <si>
    <t>geocompuestos ltda</t>
  </si>
  <si>
    <t>ambientalistas ingenieria sas</t>
  </si>
  <si>
    <t>almacenes piamonte sa</t>
  </si>
  <si>
    <t>bodegas unidas e.u.</t>
  </si>
  <si>
    <t>distribuidora acosta b ltda</t>
  </si>
  <si>
    <t>i indesa ltda</t>
  </si>
  <si>
    <t>sociedad molino disalmar ltda</t>
  </si>
  <si>
    <t>distrisales maicao y cia ltda</t>
  </si>
  <si>
    <t>procosalca uribia</t>
  </si>
  <si>
    <t>colchones spring</t>
  </si>
  <si>
    <t>skn caribe cafe ltda</t>
  </si>
  <si>
    <t>rafael espinosa</t>
  </si>
  <si>
    <t>procoharinas sa</t>
  </si>
  <si>
    <t>colceramica s a</t>
  </si>
  <si>
    <t>finca s.a. - itagui</t>
  </si>
  <si>
    <t>finca s.a. - mosquera</t>
  </si>
  <si>
    <t>finca s.a. - buga</t>
  </si>
  <si>
    <t>pavco s a s</t>
  </si>
  <si>
    <t>Abocol-Abonos Colombianos s.a.</t>
  </si>
  <si>
    <t>molinos la aurora s a</t>
  </si>
  <si>
    <t>Comite dptal. de cafeteros</t>
  </si>
  <si>
    <t>comite cafeteros quindio</t>
  </si>
  <si>
    <t>federacion nnal. de cafeteros</t>
  </si>
  <si>
    <t>productora de gelatina sa</t>
  </si>
  <si>
    <t>challenger sa</t>
  </si>
  <si>
    <t>productos alimenticios doria sas</t>
  </si>
  <si>
    <t>alim. concentrados raza s.a.</t>
  </si>
  <si>
    <t>santa reyes sa</t>
  </si>
  <si>
    <t>calipso barranquilla</t>
  </si>
  <si>
    <t>plasticos de la sabana ltda.</t>
  </si>
  <si>
    <t>disan colombia sa</t>
  </si>
  <si>
    <t>calypso pereira sa</t>
  </si>
  <si>
    <t>concentrados el galpon ltda</t>
  </si>
  <si>
    <t>ban sa</t>
  </si>
  <si>
    <t>almacen calipso bogota ltda</t>
  </si>
  <si>
    <t>pollo andino ltda</t>
  </si>
  <si>
    <t>tecnicos en combustion y trata</t>
  </si>
  <si>
    <t>Expocafe S.A.</t>
  </si>
  <si>
    <t>granos y cereales de colombia</t>
  </si>
  <si>
    <t>incubadora santander sa</t>
  </si>
  <si>
    <t>molino de oriente sa</t>
  </si>
  <si>
    <t>avidesa mac pollo sa</t>
  </si>
  <si>
    <t>molino san miguel s a</t>
  </si>
  <si>
    <t>industria yesera santandereana</t>
  </si>
  <si>
    <t>avicola sanain sas</t>
  </si>
  <si>
    <t>arrocera tropical ltda</t>
  </si>
  <si>
    <t>maizena s.a.- cali</t>
  </si>
  <si>
    <t>mayaguez sa</t>
  </si>
  <si>
    <t>alimentos del galpon sa</t>
  </si>
  <si>
    <t>carnes y deriv de occidente sa</t>
  </si>
  <si>
    <t>mercadeo limitada</t>
  </si>
  <si>
    <t>prodesal s a</t>
  </si>
  <si>
    <t>cabot colombiana sa</t>
  </si>
  <si>
    <t>coop agrop del norte de santan</t>
  </si>
  <si>
    <t>arrocera gelvez sa</t>
  </si>
  <si>
    <t>union arroceros sa</t>
  </si>
  <si>
    <t>cultivos y sem el aceitun ltda</t>
  </si>
  <si>
    <t>coop  cafic del norte de calda</t>
  </si>
  <si>
    <t>suces de jose jesus rpo y cia</t>
  </si>
  <si>
    <t>coop. de caficl. de manizales</t>
  </si>
  <si>
    <t>coop de caficul de anserma lt</t>
  </si>
  <si>
    <t>mabe colombia</t>
  </si>
  <si>
    <t>segar sa</t>
  </si>
  <si>
    <t>coop de caficul de aguadas ltd</t>
  </si>
  <si>
    <t>jose d lolo gomez m e hijos sa</t>
  </si>
  <si>
    <t>ci super de alimentos sa</t>
  </si>
  <si>
    <t>industrias estra s.a.</t>
  </si>
  <si>
    <t>s u m i c o l</t>
  </si>
  <si>
    <t>industrias haceb sa</t>
  </si>
  <si>
    <t>solla s.a</t>
  </si>
  <si>
    <t>solla s.a-bucaramanga</t>
  </si>
  <si>
    <t>solla s.a-pasto</t>
  </si>
  <si>
    <t>solla s.a-mosquera</t>
  </si>
  <si>
    <t>solla s.a-buga</t>
  </si>
  <si>
    <t>calcareos industriales y agric</t>
  </si>
  <si>
    <t>colombiana de comercio sa</t>
  </si>
  <si>
    <t>distribuidora de abonos sa</t>
  </si>
  <si>
    <t>contegral s.a.medellin</t>
  </si>
  <si>
    <t>contegral sa cartago</t>
  </si>
  <si>
    <t>contegral sa neiva</t>
  </si>
  <si>
    <t>colanta</t>
  </si>
  <si>
    <t>cipa sa</t>
  </si>
  <si>
    <t>cooperan ltda</t>
  </si>
  <si>
    <t>comercial de empaques y papels</t>
  </si>
  <si>
    <t>gonzalo toro e s a s</t>
  </si>
  <si>
    <t>avicola nacional s a</t>
  </si>
  <si>
    <t>minerales industriales</t>
  </si>
  <si>
    <t>griffith colombia sa</t>
  </si>
  <si>
    <t>represent oscar jaramillo y c</t>
  </si>
  <si>
    <t>trilladora union</t>
  </si>
  <si>
    <t>premex</t>
  </si>
  <si>
    <t>texcomercial sas pasto</t>
  </si>
  <si>
    <t>texcomercial s.a.</t>
  </si>
  <si>
    <t>texcomercial-barranquilla</t>
  </si>
  <si>
    <t>texcomercial s.a.- bucaramanga</t>
  </si>
  <si>
    <t>texcomercial-bogota</t>
  </si>
  <si>
    <t>alimentos friko  s a s</t>
  </si>
  <si>
    <t>abonamos ltda</t>
  </si>
  <si>
    <t>producciones electronicas ltda</t>
  </si>
  <si>
    <t>mejisulfatos sa</t>
  </si>
  <si>
    <t>manufactura s.a.</t>
  </si>
  <si>
    <t>molinos florhuila sa</t>
  </si>
  <si>
    <t>molinos roa s a</t>
  </si>
  <si>
    <t>ingenio del cauca</t>
  </si>
  <si>
    <t>ingenio providencia sa</t>
  </si>
  <si>
    <t>manuelita s.a.</t>
  </si>
  <si>
    <t>ingenio pichichi s.a.</t>
  </si>
  <si>
    <t>sucromiles s a</t>
  </si>
  <si>
    <t>italcol de occidente ltda</t>
  </si>
  <si>
    <t>pimpollo sas</t>
  </si>
  <si>
    <t>molino santa marta, s.a.</t>
  </si>
  <si>
    <t>coop cafetaleros norte valle</t>
  </si>
  <si>
    <t>carcafe s.a -santa marta</t>
  </si>
  <si>
    <t>carcafe ltda c i</t>
  </si>
  <si>
    <t>carcafe s.a. -ci cartago</t>
  </si>
  <si>
    <t>carcafe s.a-km3 vía la paz.</t>
  </si>
  <si>
    <t>carcafe s.a -neiva</t>
  </si>
  <si>
    <t>carcafe s.a. bogota</t>
  </si>
  <si>
    <t>magnesios heliconia s a</t>
  </si>
  <si>
    <t>distribuciones santa marta ltd</t>
  </si>
  <si>
    <t>mert sas</t>
  </si>
  <si>
    <t>agroempaques sa</t>
  </si>
  <si>
    <t>agroempaques s a</t>
  </si>
  <si>
    <t>plasticoop</t>
  </si>
  <si>
    <t>proconcer ltda</t>
  </si>
  <si>
    <t>serv petroquimicos millan ltda</t>
  </si>
  <si>
    <t>flexofilms sas</t>
  </si>
  <si>
    <t>fdn nutrientes sa</t>
  </si>
  <si>
    <t>autspan colombia s a</t>
  </si>
  <si>
    <t>c i guamito flowers s a</t>
  </si>
  <si>
    <t>distribuc agropec del valle sa</t>
  </si>
  <si>
    <t>profesionales en concreto sa</t>
  </si>
  <si>
    <t>inver gomez joves y cia sca</t>
  </si>
  <si>
    <t>molino san isidro del huila lt</t>
  </si>
  <si>
    <t>fft colombia sa</t>
  </si>
  <si>
    <t>arroces y cereales de la cost</t>
  </si>
  <si>
    <t>caldea sa</t>
  </si>
  <si>
    <t>arrocera formosa sas</t>
  </si>
  <si>
    <t>arroces de santander sa</t>
  </si>
  <si>
    <t>coop agricola y pecuaria</t>
  </si>
  <si>
    <t>louis commodities colombia ltd</t>
  </si>
  <si>
    <t>coop. afetera de la costa</t>
  </si>
  <si>
    <t>central de sales fed ltda</t>
  </si>
  <si>
    <t>alimentagro ltda</t>
  </si>
  <si>
    <t>multi sales ltda</t>
  </si>
  <si>
    <t>agroinversiones rodriguez sas</t>
  </si>
  <si>
    <t>fabian raad bolivar e u</t>
  </si>
  <si>
    <t>piscicola botero sa</t>
  </si>
  <si>
    <t>empaques cardenas s a</t>
  </si>
  <si>
    <t>gea minerales sas</t>
  </si>
  <si>
    <t>ci piscicola el rosario sas</t>
  </si>
  <si>
    <t>produbag sas</t>
  </si>
  <si>
    <t>pack  y pack</t>
  </si>
  <si>
    <t>avicola triple a sas</t>
  </si>
  <si>
    <t>compania cafetera la meseta sa</t>
  </si>
  <si>
    <t>ocypav s a s</t>
  </si>
  <si>
    <t>plasticos y sinteticos</t>
  </si>
  <si>
    <t>almacen agropecuario central de alimentos y cia ltda</t>
  </si>
  <si>
    <t>proexcar sas</t>
  </si>
  <si>
    <t>florez velez</t>
  </si>
  <si>
    <t>agropaisa sas</t>
  </si>
  <si>
    <t>campofert sas</t>
  </si>
  <si>
    <t>promapec sas</t>
  </si>
  <si>
    <t>ci cafe de santa barbara sas</t>
  </si>
  <si>
    <t>alexcafe sas</t>
  </si>
  <si>
    <t>comercializadora agro corn sas</t>
  </si>
  <si>
    <t>supercerdo paisa sas</t>
  </si>
  <si>
    <t>gamtec sas</t>
  </si>
  <si>
    <t>mild coffee company huila sas</t>
  </si>
  <si>
    <t>leaf touch sas</t>
  </si>
  <si>
    <t>armajaro colombia sas</t>
  </si>
  <si>
    <t>industria molinera del oriente sas</t>
  </si>
  <si>
    <t>razu reyna blanca sas</t>
  </si>
  <si>
    <t>veterinaria la red sas</t>
  </si>
  <si>
    <t>surtidora de empaques sas</t>
  </si>
  <si>
    <t>industrias hiecol sas</t>
  </si>
  <si>
    <t>kniara pack sas</t>
  </si>
  <si>
    <t>vesga ballesteros hermanos sas</t>
  </si>
  <si>
    <t>distribuciones dupraga sas</t>
  </si>
  <si>
    <t>texcomercial ema ecuador</t>
  </si>
  <si>
    <t>la rinconada-import. agricola</t>
  </si>
  <si>
    <t>fideca</t>
  </si>
  <si>
    <t>cordeleria santa ines s.a.</t>
  </si>
  <si>
    <t>super mallas s a</t>
  </si>
  <si>
    <t>ccc global packaging llc</t>
  </si>
  <si>
    <t>kaiser corporation s.a.</t>
  </si>
  <si>
    <t>comercial apache ltda</t>
  </si>
  <si>
    <t>sacos gallardo cia ltda</t>
  </si>
  <si>
    <t>sacoplast sa</t>
  </si>
  <si>
    <t>graphic flexible packaging llc</t>
  </si>
  <si>
    <t>hood packaging corporation</t>
  </si>
  <si>
    <t>coating excellence international llc</t>
  </si>
  <si>
    <t>lulico pedro a.</t>
  </si>
  <si>
    <t>acosta escobar alfonso</t>
  </si>
  <si>
    <t>peña lorenzo</t>
  </si>
  <si>
    <t>nene luis e.</t>
  </si>
  <si>
    <t>palacios gallardo jose angel</t>
  </si>
  <si>
    <t>gallardo efrain</t>
  </si>
  <si>
    <t>munoz rodriguez rovier alberto</t>
  </si>
  <si>
    <t>munoz jose arturo</t>
  </si>
  <si>
    <t>montoya v. ivan</t>
  </si>
  <si>
    <t>velasco y.jose ancisar</t>
  </si>
  <si>
    <t>almeida juan felix</t>
  </si>
  <si>
    <t>guerrero jaime arturo</t>
  </si>
  <si>
    <t>urbano edmundo</t>
  </si>
  <si>
    <t>cifuentes ariel</t>
  </si>
  <si>
    <t>chocue campo luz elena</t>
  </si>
  <si>
    <t>pusil gloria</t>
  </si>
  <si>
    <t>velasquez olga magola</t>
  </si>
  <si>
    <t>chocue campo jose adelmo</t>
  </si>
  <si>
    <t>pinta matabajoy guillermo antonio</t>
  </si>
  <si>
    <t>ortega campo elias</t>
  </si>
  <si>
    <t>ortega juan evangelista</t>
  </si>
  <si>
    <t>melo jose bolivar</t>
  </si>
  <si>
    <t>ordoñez oscar aurelio</t>
  </si>
  <si>
    <t>proaspen</t>
  </si>
  <si>
    <t>comite mpal fiqueros concepcio</t>
  </si>
  <si>
    <t>comite mpal fiqueros barbosa</t>
  </si>
  <si>
    <t>asoc de fique mpio pueblo rico</t>
  </si>
  <si>
    <t>asoc fiq y art de montebello</t>
  </si>
  <si>
    <t>asfiar asoc fiq y art aranzazu</t>
  </si>
  <si>
    <t>asociacion de san lorenzo</t>
  </si>
  <si>
    <t>asc fiq y art cab marquetalia</t>
  </si>
  <si>
    <t>andrade diaz jose anibal</t>
  </si>
  <si>
    <t>alvarado jesus evelio</t>
  </si>
  <si>
    <t>munoz rios jorge e</t>
  </si>
  <si>
    <t>arango botero claudia patricia</t>
  </si>
  <si>
    <t>fernandez velez juan david</t>
  </si>
  <si>
    <t>estrada londoño pedro miguel</t>
  </si>
  <si>
    <t>fideicomiso concesion aburra o</t>
  </si>
  <si>
    <t>banco de bogota</t>
  </si>
  <si>
    <t>Wackenhut de Colombia S.A.</t>
  </si>
  <si>
    <t>aseguradora de vida colseguros</t>
  </si>
  <si>
    <t>comfenalco eps</t>
  </si>
  <si>
    <t>mario londono y cia ltda</t>
  </si>
  <si>
    <t>Sindicato Cia de Empaques</t>
  </si>
  <si>
    <t>servicio de montacargas ltda.</t>
  </si>
  <si>
    <t>transportes y servicios urgentes internacionales cia ltda</t>
  </si>
  <si>
    <t>administradora colombiana de pensiones colpensiones</t>
  </si>
  <si>
    <t>epicor software colombia sas</t>
  </si>
  <si>
    <t>giraldo juan david</t>
  </si>
  <si>
    <t>susalud e.p.s.</t>
  </si>
  <si>
    <t>colseguros s.a.</t>
  </si>
  <si>
    <t>aig colombia seguros gles s.a.</t>
  </si>
  <si>
    <t>Cia. Suram. de Seguros S.A.</t>
  </si>
  <si>
    <t>suramericana de seguros s.a.</t>
  </si>
  <si>
    <t>moran segundo lidoro</t>
  </si>
  <si>
    <t>bravo calbache electo vinicio</t>
  </si>
  <si>
    <t>romo mendez abdias</t>
  </si>
  <si>
    <t>burbano ramos luis gerardo</t>
  </si>
  <si>
    <t>guerra acosta alfonso</t>
  </si>
  <si>
    <t>rosero antonio</t>
  </si>
  <si>
    <t>burbano pablo emilio</t>
  </si>
  <si>
    <t>rivera segundo t.</t>
  </si>
  <si>
    <t>erazo munoz jaime</t>
  </si>
  <si>
    <t>ron carlos</t>
  </si>
  <si>
    <t>delgado eduardo aldemar</t>
  </si>
  <si>
    <t>ordonez b eliecer gozaga</t>
  </si>
  <si>
    <t>manchabajoy salomon</t>
  </si>
  <si>
    <t>mena legarda mauro artemio</t>
  </si>
  <si>
    <t>espana humberto</t>
  </si>
  <si>
    <t>gomez castillo gerardo</t>
  </si>
  <si>
    <t>rios monsalve jesus emilio</t>
  </si>
  <si>
    <t>rosero jose laureano</t>
  </si>
  <si>
    <t>castillo meneses lucio ramiro</t>
  </si>
  <si>
    <t>guerrero lucio</t>
  </si>
  <si>
    <t>perez luis alberto</t>
  </si>
  <si>
    <t>cancimance botina jose maria</t>
  </si>
  <si>
    <t>burbano criollo evencio</t>
  </si>
  <si>
    <t>alberto zamudio</t>
  </si>
  <si>
    <t>zambrano b carlos hernando</t>
  </si>
  <si>
    <t>carlos alfredo cancimance</t>
  </si>
  <si>
    <t>gustin gerardo</t>
  </si>
  <si>
    <t>arnoldo roberto rojas</t>
  </si>
  <si>
    <t>erazo oscar</t>
  </si>
  <si>
    <t>panchalo luis</t>
  </si>
  <si>
    <t>burbano c carlos porfirio</t>
  </si>
  <si>
    <t>jesús aurelio cancimance</t>
  </si>
  <si>
    <t>diaz m alexander luis odaid</t>
  </si>
  <si>
    <t>doralia burbano</t>
  </si>
  <si>
    <t>saludcoop e.p.s.</t>
  </si>
  <si>
    <t>coomeva  e.p.s.</t>
  </si>
  <si>
    <t>Cruz Blanca - e.p.s.</t>
  </si>
  <si>
    <t>salud vida</t>
  </si>
  <si>
    <t>Comfenalco e.p.s.</t>
  </si>
  <si>
    <t>nueva eps</t>
  </si>
  <si>
    <t>anticipos y avances prvs</t>
  </si>
  <si>
    <t>boleda Gomez Dario</t>
  </si>
  <si>
    <t>faismon ltda</t>
  </si>
  <si>
    <t>fiestas y eventos catering s a</t>
  </si>
  <si>
    <t>dell computer de colombia corp</t>
  </si>
  <si>
    <t>fraire ltda.</t>
  </si>
  <si>
    <t>sulzer textil ltd</t>
  </si>
  <si>
    <t>montachen international inc us</t>
  </si>
  <si>
    <t>atemplast machinery co ltd  taiwan</t>
  </si>
  <si>
    <t>georg sahm gmbh alemania</t>
  </si>
  <si>
    <t>groz beckert</t>
  </si>
  <si>
    <t>omipa</t>
  </si>
  <si>
    <t>burckhardt of switzerland ag</t>
  </si>
  <si>
    <t>antic y avance a prov exterior largo plazo</t>
  </si>
  <si>
    <t>proveedores - reclasificaciones</t>
  </si>
  <si>
    <t>guerrero luis alfredo</t>
  </si>
  <si>
    <t>john jairo mira castillo</t>
  </si>
  <si>
    <t>romero obregon edgar alfonso</t>
  </si>
  <si>
    <t>calderon paredes luis arturo</t>
  </si>
  <si>
    <t>gomez raad alejandro</t>
  </si>
  <si>
    <t>pantoja estrada roman antonio</t>
  </si>
  <si>
    <t>chilamack benavides juan sebastian</t>
  </si>
  <si>
    <t>texcomercial ema</t>
  </si>
  <si>
    <t>sobrante en liquidaciones priv</t>
  </si>
  <si>
    <t>autorret- ret.fte cree 0.3%</t>
  </si>
  <si>
    <t>vivienda</t>
  </si>
  <si>
    <t>seguros de vehiculos</t>
  </si>
  <si>
    <t>seguro hospitalizac.y cirugia</t>
  </si>
  <si>
    <t>cuenta corriente</t>
  </si>
  <si>
    <t>utiles escolares</t>
  </si>
  <si>
    <t>creditos en la nomina</t>
  </si>
  <si>
    <t>prestamos especiales</t>
  </si>
  <si>
    <t>seguro de vida suramericana</t>
  </si>
  <si>
    <t>vacunas y examen osteoporosis</t>
  </si>
  <si>
    <t>salud suramericana</t>
  </si>
  <si>
    <t>agropecuaria la pradera</t>
  </si>
  <si>
    <t>colcabuya</t>
  </si>
  <si>
    <t>conafe</t>
  </si>
  <si>
    <t>petroservicios ltda</t>
  </si>
  <si>
    <t>cacao optima c.a.</t>
  </si>
  <si>
    <t>corseragro s.a.</t>
  </si>
  <si>
    <t>suplidora gifelca c.a.</t>
  </si>
  <si>
    <t>prince import, c.a</t>
  </si>
  <si>
    <t>representaciones mojica gomez</t>
  </si>
  <si>
    <t>diagograica s r l</t>
  </si>
  <si>
    <t>finca agro venezuela c a</t>
  </si>
  <si>
    <t>agropecuaria carenero c a</t>
  </si>
  <si>
    <t>asopaveca ca</t>
  </si>
  <si>
    <t>c a central venezuela</t>
  </si>
  <si>
    <t>arboleda quintero jaime</t>
  </si>
  <si>
    <t>palacios calle gabriel jaime</t>
  </si>
  <si>
    <t>provisiones clientes nales.</t>
  </si>
  <si>
    <t>provisiones clientes exterior</t>
  </si>
  <si>
    <t>mat.prima-desfibrado</t>
  </si>
  <si>
    <t>fique en trans. para medellin</t>
  </si>
  <si>
    <t>mat.prima-almacen p.p.</t>
  </si>
  <si>
    <t>mtria prima almacen pol.alta</t>
  </si>
  <si>
    <t>mat.prima-almacen pol.baja</t>
  </si>
  <si>
    <t>mat.prima-almacen nylon</t>
  </si>
  <si>
    <t>mat.prima-almacen cp.copolin</t>
  </si>
  <si>
    <t>mat.prima-bod.aguadas</t>
  </si>
  <si>
    <t>mp y md en hilos fique</t>
  </si>
  <si>
    <t>mp y md-telares fique</t>
  </si>
  <si>
    <t>mp y md-costura fique</t>
  </si>
  <si>
    <t>mp y md-cables</t>
  </si>
  <si>
    <t>mp y md-cordeles fique</t>
  </si>
  <si>
    <t>mp y md-felpa</t>
  </si>
  <si>
    <t>mp y md-rafias p.p.</t>
  </si>
  <si>
    <t>mp y md-rafias p.p. ext telas</t>
  </si>
  <si>
    <t>mp y md-rafias p.p. ext sogas</t>
  </si>
  <si>
    <t>mp y md-telares circulares</t>
  </si>
  <si>
    <t>mp y md-telares planos pp</t>
  </si>
  <si>
    <t>mp y md-sacos pp</t>
  </si>
  <si>
    <t>mp  y  md. - sacos pp manu</t>
  </si>
  <si>
    <t>mp y md-laminado</t>
  </si>
  <si>
    <t>mp y md-desperd pp</t>
  </si>
  <si>
    <t>mp y md-mallas</t>
  </si>
  <si>
    <t>mp y md-laminas</t>
  </si>
  <si>
    <t>mp y md-packless</t>
  </si>
  <si>
    <t>mp y md-fleje plast.zuncho</t>
  </si>
  <si>
    <t>mat.directo en hilos fique</t>
  </si>
  <si>
    <t>mat.directo-telares fique</t>
  </si>
  <si>
    <t>mat.directo-costura fique</t>
  </si>
  <si>
    <t>mat.directo-cordeles fique</t>
  </si>
  <si>
    <t>mat.directo-felpa</t>
  </si>
  <si>
    <t>mat.directo-rafias pp</t>
  </si>
  <si>
    <t>mat.directo-rafias pp ext tela</t>
  </si>
  <si>
    <t>mat.directo-rafias pp ext soga</t>
  </si>
  <si>
    <t>mat.directo-telares circ. pp</t>
  </si>
  <si>
    <t>mat.directo-telares planos pp</t>
  </si>
  <si>
    <t>mat.directo-sacos  pp</t>
  </si>
  <si>
    <t>mat.directo-laminado</t>
  </si>
  <si>
    <t>mat.directo-mallas</t>
  </si>
  <si>
    <t>mat.directo-laminas</t>
  </si>
  <si>
    <t>mat.directo-packles</t>
  </si>
  <si>
    <t>mat.directo-fleje plast.zuncho</t>
  </si>
  <si>
    <t>rev.ptos en proceso-fique</t>
  </si>
  <si>
    <t>mop en hilos fique</t>
  </si>
  <si>
    <t>mop-telares fique</t>
  </si>
  <si>
    <t>mop-costura fique</t>
  </si>
  <si>
    <t>mop-cables</t>
  </si>
  <si>
    <t>mop-cordeles fique</t>
  </si>
  <si>
    <t>mop-felpa</t>
  </si>
  <si>
    <t>mop-telares circulares pp</t>
  </si>
  <si>
    <t>mop-telares planos pp</t>
  </si>
  <si>
    <t>mop-sacos pp</t>
  </si>
  <si>
    <t>mop. sacos pp en manufacturas</t>
  </si>
  <si>
    <t>mop-laminado</t>
  </si>
  <si>
    <t>mop. packless cp.</t>
  </si>
  <si>
    <t>depreciacion hilos fique</t>
  </si>
  <si>
    <t>generales hilos fique</t>
  </si>
  <si>
    <t>ogtv en hilos fique</t>
  </si>
  <si>
    <t>depreciacion-telares fique</t>
  </si>
  <si>
    <t>fomento-telares fique</t>
  </si>
  <si>
    <t>generales-telares fique</t>
  </si>
  <si>
    <t>ogtv-telares fique</t>
  </si>
  <si>
    <t>depreciacion-costura fique</t>
  </si>
  <si>
    <t>fomento-costura fique</t>
  </si>
  <si>
    <t>generales-costura fique</t>
  </si>
  <si>
    <t>ogtv-costura fique</t>
  </si>
  <si>
    <t>depreciacion-cables</t>
  </si>
  <si>
    <t>fomento-cables</t>
  </si>
  <si>
    <t>generales-cables</t>
  </si>
  <si>
    <t>ogtv-cables</t>
  </si>
  <si>
    <t>depreciacion-cordeles fique</t>
  </si>
  <si>
    <t>fomento-cordeles fique</t>
  </si>
  <si>
    <t>generales-cordeles fique</t>
  </si>
  <si>
    <t>ogtv-cordeles fique</t>
  </si>
  <si>
    <t>depreciacion-felpa</t>
  </si>
  <si>
    <t>fomento-felpa</t>
  </si>
  <si>
    <t>generales-felpa</t>
  </si>
  <si>
    <t>ogtv-felpa</t>
  </si>
  <si>
    <t>depreciacion-telares cir. pp</t>
  </si>
  <si>
    <t>generales-telares cir. pp</t>
  </si>
  <si>
    <t>ogtv-telares cir. pp</t>
  </si>
  <si>
    <t>depreciacion-telares pl. pp</t>
  </si>
  <si>
    <t>generales-telaress pl. pp</t>
  </si>
  <si>
    <t>ogtv-telares pl. pp</t>
  </si>
  <si>
    <t>depreciacion-sacos  pp</t>
  </si>
  <si>
    <t>generales-sacos pp</t>
  </si>
  <si>
    <t>ogtv-sacos pp</t>
  </si>
  <si>
    <t>depreciacion sacos pp.manufac.</t>
  </si>
  <si>
    <t>generales sacos pp manufactura</t>
  </si>
  <si>
    <t>ogtv. en sacos pp en manufactu</t>
  </si>
  <si>
    <t>depreciacion-laminado</t>
  </si>
  <si>
    <t>generales-laminado</t>
  </si>
  <si>
    <t>ogtv-laminado</t>
  </si>
  <si>
    <t>depreciacion packless  cp.</t>
  </si>
  <si>
    <t>generales-packles</t>
  </si>
  <si>
    <t>ogtv.en packless cp.</t>
  </si>
  <si>
    <t>cordeleria</t>
  </si>
  <si>
    <t>sogas</t>
  </si>
  <si>
    <t>sogas sisal</t>
  </si>
  <si>
    <t>telas</t>
  </si>
  <si>
    <t>sacos varios</t>
  </si>
  <si>
    <t>sacos  cafetero</t>
  </si>
  <si>
    <t>suelo cemento</t>
  </si>
  <si>
    <t>saco cacao</t>
  </si>
  <si>
    <t>sacos fique arroz</t>
  </si>
  <si>
    <t>sacos fique papero</t>
  </si>
  <si>
    <t>felpa</t>
  </si>
  <si>
    <t>agrotextiles y ruanas</t>
  </si>
  <si>
    <t>agromanto permanente</t>
  </si>
  <si>
    <t>hilo pp fibrago</t>
  </si>
  <si>
    <t>rafias</t>
  </si>
  <si>
    <t>ovillos polipropileno</t>
  </si>
  <si>
    <t>sogas pp - fibragro</t>
  </si>
  <si>
    <t>telas pp g.de v.</t>
  </si>
  <si>
    <t>telas pp circulares</t>
  </si>
  <si>
    <t>telas geotex.-prot.edif.</t>
  </si>
  <si>
    <t>telas pp circulares laminadas</t>
  </si>
  <si>
    <t>telas pp circulares abiertas</t>
  </si>
  <si>
    <t>telas pp sombrio</t>
  </si>
  <si>
    <t>telas pp geotextiles y pesadas</t>
  </si>
  <si>
    <t>telas pp cerramiento</t>
  </si>
  <si>
    <t>tela proteccion edificios</t>
  </si>
  <si>
    <t>saco liviano</t>
  </si>
  <si>
    <t>saco pp g.de v.</t>
  </si>
  <si>
    <t>saco laminado liviano</t>
  </si>
  <si>
    <t>saco pesado prod.en royal</t>
  </si>
  <si>
    <t>saco pp confec en royal</t>
  </si>
  <si>
    <t>saco mega saco</t>
  </si>
  <si>
    <t>saco liviano con bolsa</t>
  </si>
  <si>
    <t>saco bopp</t>
  </si>
  <si>
    <t>saco bopp con bolsa</t>
  </si>
  <si>
    <t>saco pp segunda</t>
  </si>
  <si>
    <t>concrefibra</t>
  </si>
  <si>
    <t>mallas</t>
  </si>
  <si>
    <t>mallas anti-insectos</t>
  </si>
  <si>
    <t>mallas cuadradas</t>
  </si>
  <si>
    <t>mallas gaviones y drenaje</t>
  </si>
  <si>
    <t>mallas ingenieria</t>
  </si>
  <si>
    <t>mallas soporte plantas</t>
  </si>
  <si>
    <t>mallas varias</t>
  </si>
  <si>
    <t>mallas cerramiento</t>
  </si>
  <si>
    <t>mallas proteccion</t>
  </si>
  <si>
    <t>mallas antigranizo</t>
  </si>
  <si>
    <t>mallas antipajaros</t>
  </si>
  <si>
    <t>mallas aislante</t>
  </si>
  <si>
    <t>mallas envasado</t>
  </si>
  <si>
    <t>cplas laminas</t>
  </si>
  <si>
    <t>cplast cajas</t>
  </si>
  <si>
    <t>electrodomesticos cartonplast</t>
  </si>
  <si>
    <t>farmaceutico  cartonplast</t>
  </si>
  <si>
    <t>cplast cajas varios</t>
  </si>
  <si>
    <t>packless</t>
  </si>
  <si>
    <t>zuncho</t>
  </si>
  <si>
    <t>zuncho impreso</t>
  </si>
  <si>
    <t>zuncho  multiusos</t>
  </si>
  <si>
    <t>zuncho  multiusos impreso</t>
  </si>
  <si>
    <t>zuncho caprichoso</t>
  </si>
  <si>
    <t>mcia sacos cafeteros almcaf.be</t>
  </si>
  <si>
    <t>mcia agrotextil geosiste pavco</t>
  </si>
  <si>
    <t>mcia mallas ing geosiste pavco</t>
  </si>
  <si>
    <t>mcia mallas ingenieria</t>
  </si>
  <si>
    <t>mcia saco cafe coop cafic mani</t>
  </si>
  <si>
    <t>mcia felpa ind.spring s.a.</t>
  </si>
  <si>
    <t>mcia t.geot.-prot.ed.industrias spring cota</t>
  </si>
  <si>
    <t>mcia electr c solc.logist.occi</t>
  </si>
  <si>
    <t>mcia zuncho multiu solc.logist.occi</t>
  </si>
  <si>
    <t>mcia saco cafetero trilladora esp armenia</t>
  </si>
  <si>
    <t>mcia saco cafetero trilladora alma del huila</t>
  </si>
  <si>
    <t>mcia saco caf.  en trilladora espinosa</t>
  </si>
  <si>
    <t>mcia saco cafetero trilladora espinosa pereira</t>
  </si>
  <si>
    <t>mcia saco bopp  molinos florhuila</t>
  </si>
  <si>
    <t>mcia saco cafetero trilladora espinosa bachue</t>
  </si>
  <si>
    <t>mcia saco fique varios trilladora popayan</t>
  </si>
  <si>
    <t>mcia saco cafetero trilladora popayan</t>
  </si>
  <si>
    <t>mcia saco cafetero racafe trilladora lolo gomez</t>
  </si>
  <si>
    <t>mcia saco caf.  racafe trilladora palonegro</t>
  </si>
  <si>
    <t>mcia saco fique cafetero trilladora espinosa armenia</t>
  </si>
  <si>
    <t>mcia saco pp bopp molinas florhuila</t>
  </si>
  <si>
    <t>mcia sacos bopp molinos roa</t>
  </si>
  <si>
    <t>mcia saco pp bopp molinos ibague</t>
  </si>
  <si>
    <t>mcia saco laminado  union arroceros</t>
  </si>
  <si>
    <t>mcia saco cafetero racafe - trilladora santa teresita</t>
  </si>
  <si>
    <t>mcia saco fique suelo cemento-ingenieria construcciones y eq</t>
  </si>
  <si>
    <t>bolsas</t>
  </si>
  <si>
    <t>grapas</t>
  </si>
  <si>
    <t>restaurante viveres</t>
  </si>
  <si>
    <t>equipos de computo</t>
  </si>
  <si>
    <t>materiales directos</t>
  </si>
  <si>
    <t>materiales indirectos</t>
  </si>
  <si>
    <t>lubricantes</t>
  </si>
  <si>
    <t>papeleria  y utiles</t>
  </si>
  <si>
    <t>otros</t>
  </si>
  <si>
    <t>repuestos</t>
  </si>
  <si>
    <t>articulos electricos y electro</t>
  </si>
  <si>
    <t>materiales fomento fique</t>
  </si>
  <si>
    <t>herramientas</t>
  </si>
  <si>
    <t>otros-ot 1000</t>
  </si>
  <si>
    <t>polipropileno laminacion</t>
  </si>
  <si>
    <t>24.75 polipropileno rafia ref ph 0322</t>
  </si>
  <si>
    <t>polipropileno rafia ref  h045sg</t>
  </si>
  <si>
    <t>repuestos telares sulzer itema</t>
  </si>
  <si>
    <t>repuestos telares sl-6</t>
  </si>
  <si>
    <t>repuestos telares sulzer</t>
  </si>
  <si>
    <t>repuesto telares sulzer loepfe</t>
  </si>
  <si>
    <t>repuesto maquinaria atemplast</t>
  </si>
  <si>
    <t>repuesto malla filtro covema 120</t>
  </si>
  <si>
    <t>repuestos starex</t>
  </si>
  <si>
    <t>repuestos en transito repuestso covema 120</t>
  </si>
  <si>
    <t>compra guarnicion</t>
  </si>
  <si>
    <t>terrenos</t>
  </si>
  <si>
    <t>ajustes infla terrenos</t>
  </si>
  <si>
    <t>honorarios construc en curso</t>
  </si>
  <si>
    <t>honorarios construcc bpt 2013 etapa 2,3,4</t>
  </si>
  <si>
    <t>servicios de terceros</t>
  </si>
  <si>
    <t>construccion bodega etapas 2,3 4</t>
  </si>
  <si>
    <t>impuestos construcc bpt 2013 etapa 2,3,4</t>
  </si>
  <si>
    <t>gastos de viaje</t>
  </si>
  <si>
    <t>materiales directos constr bodega etapas 2,3 4</t>
  </si>
  <si>
    <t>materiales indirectos constr bodega etapas 2,3 4</t>
  </si>
  <si>
    <t>herramient-constr bodega etapas 2,3 4</t>
  </si>
  <si>
    <t>pap.ut.escr.- construccion bodega etapas 2,3 y4</t>
  </si>
  <si>
    <t>otros artic -construcc bpt 2013 etapa 2,3,4</t>
  </si>
  <si>
    <t>montacargas</t>
  </si>
  <si>
    <t>montacargas-tel.cir. alfa83-alfa84</t>
  </si>
  <si>
    <t>art.electricos y ele. construcc bpt 2013 etapa 2,3,4</t>
  </si>
  <si>
    <t>iva - des construcc bpt 2013 etapa 2,3,4</t>
  </si>
  <si>
    <t>i v a - desfibradora</t>
  </si>
  <si>
    <t>gastos varios  - desfibradora</t>
  </si>
  <si>
    <t>transporte</t>
  </si>
  <si>
    <t>transporte-const.bod etapas 2,3 y 4</t>
  </si>
  <si>
    <t>construc y edif tel fax correo</t>
  </si>
  <si>
    <t>gtos legales- construcc bpt 2013 etapa 2,3,4</t>
  </si>
  <si>
    <t>mantenimiento</t>
  </si>
  <si>
    <t>sostenimiento estrat inocuid modulo c</t>
  </si>
  <si>
    <t>otros constr bodega etapas 2,3 4</t>
  </si>
  <si>
    <t>otros -estrat inocuid modulo c</t>
  </si>
  <si>
    <t>iva otros en curso</t>
  </si>
  <si>
    <t>honorarios disen maq desfibr portatil fiq</t>
  </si>
  <si>
    <t>honorari-tel.cir. alfa83-alfa84</t>
  </si>
  <si>
    <t>maquin en montaje. serv terc.</t>
  </si>
  <si>
    <t>maquin en montaje gts represen-desfibradora</t>
  </si>
  <si>
    <t>arrend-disen maq desfibr portatil fiq</t>
  </si>
  <si>
    <t>gatsos de viaje maquin/equi en montaje alfa83-alfa84</t>
  </si>
  <si>
    <t>maquin en montaje. gts viaje.- desfibradora</t>
  </si>
  <si>
    <t>mater.indir.-disen maq desfibr portatil fiq</t>
  </si>
  <si>
    <t>mat ind-implem estrat inocuid modulo c</t>
  </si>
  <si>
    <t>telar circular alfa 83 alfa 84</t>
  </si>
  <si>
    <t>desfibradora</t>
  </si>
  <si>
    <t>mater indirect felpadora</t>
  </si>
  <si>
    <t>combustib.-disen maq desfibr portatil fiq</t>
  </si>
  <si>
    <t>herramient-disen maq desfibr portatil fiq</t>
  </si>
  <si>
    <t>herramientas -implem estrat inocuid modulo c</t>
  </si>
  <si>
    <t>herramient-tel.cir. alfa83-alfa84</t>
  </si>
  <si>
    <t>fab.tubos alum.ran.y anonizado</t>
  </si>
  <si>
    <t>pap.ut.escr.- disen maq desfibr portatil fiq</t>
  </si>
  <si>
    <t>implem estrat inocuid modulo c</t>
  </si>
  <si>
    <t>pap telares circulares alfa83 alfa 84</t>
  </si>
  <si>
    <t>otros artic -disen maq desfibr portatil fiq</t>
  </si>
  <si>
    <t>instal.-implem estrat inocuid modulo c</t>
  </si>
  <si>
    <t>maquinaria y equipo otros art- desfibradora</t>
  </si>
  <si>
    <t>disen maq desfibr portatil fiq</t>
  </si>
  <si>
    <t>disen tel.cir. alfa83-alfa84</t>
  </si>
  <si>
    <t>repuestos desfibradora</t>
  </si>
  <si>
    <t>repuestos - felpadora</t>
  </si>
  <si>
    <t>maquin en montaje. impuesto al consumo alfa 83-84</t>
  </si>
  <si>
    <t>montacargas-disen maq desfibr p</t>
  </si>
  <si>
    <t>art.elec.y ele.disen maq desfibr portatil fiq</t>
  </si>
  <si>
    <t>i v a - disen maq desfibr portatil fiq</t>
  </si>
  <si>
    <t>iva - implem estrat inocuid modulo c</t>
  </si>
  <si>
    <t>i v a . maquin/equi en montaje tel.cir. alfa83-alfa84</t>
  </si>
  <si>
    <t>iva desfibradora</t>
  </si>
  <si>
    <t>mont. y puesta en marcha fdoa</t>
  </si>
  <si>
    <t>transp -disen maq desfibr portatil fiq</t>
  </si>
  <si>
    <t>maquinaria y equipo-transporte - desfibradora</t>
  </si>
  <si>
    <t>mant -disen maq desfibr portatil fiq</t>
  </si>
  <si>
    <t>reparacion y mmto implem estrat inocuid modulo c</t>
  </si>
  <si>
    <t>edificios</t>
  </si>
  <si>
    <t>maquinaria y equipo</t>
  </si>
  <si>
    <t>maquinaria y eq. aux. de prod.</t>
  </si>
  <si>
    <t>iva maquinaria y equipo</t>
  </si>
  <si>
    <t>ajus infla maquinaria y equipo</t>
  </si>
  <si>
    <t>ajus infla maqu y equipo aux</t>
  </si>
  <si>
    <t>muebles y/o enseres</t>
  </si>
  <si>
    <t>iva muebles y/o enseres</t>
  </si>
  <si>
    <t>ajus inflac muebles y enseres</t>
  </si>
  <si>
    <t>equipo electronico</t>
  </si>
  <si>
    <t>iva equipo electronico</t>
  </si>
  <si>
    <t>equipo de radio</t>
  </si>
  <si>
    <t>lineas telefonicas</t>
  </si>
  <si>
    <t>ajus inflac equi electronico</t>
  </si>
  <si>
    <t>ajus inflac equi radio</t>
  </si>
  <si>
    <t>vehiculos</t>
  </si>
  <si>
    <t>iva vehiculos</t>
  </si>
  <si>
    <t>ajus inflac vehiculos</t>
  </si>
  <si>
    <t>ajus inflac mtocicletas</t>
  </si>
  <si>
    <t>acueduct ptas redes-agua-energ</t>
  </si>
  <si>
    <t>ajustes infla plantas y redes</t>
  </si>
  <si>
    <t>maquina desfibradora para cabuya (maq usada)</t>
  </si>
  <si>
    <t>humificador h20 tek sa de cv</t>
  </si>
  <si>
    <t>un extruder starlinger para sacos usados</t>
  </si>
  <si>
    <t>depreciacion edificios</t>
  </si>
  <si>
    <t>depreciacion maq. y equipo</t>
  </si>
  <si>
    <t>depreciacion eq. auxiliar prod</t>
  </si>
  <si>
    <t>depreciacion muebles y enseres</t>
  </si>
  <si>
    <t>depreciacion equipos electroni</t>
  </si>
  <si>
    <t>depreciacion equipo de radio</t>
  </si>
  <si>
    <t>depreciacion-lineas telefonica</t>
  </si>
  <si>
    <t>depreciacion vehiculos</t>
  </si>
  <si>
    <t>deprecia acueduc plant y redes</t>
  </si>
  <si>
    <t>ajustes infla dep edificios</t>
  </si>
  <si>
    <t>ajustes infla dep maq y equipo</t>
  </si>
  <si>
    <t>ajustes infla dep equi auxilia</t>
  </si>
  <si>
    <t>ajustes infla dep muebles y en</t>
  </si>
  <si>
    <t>ajustes infla dep equio electr</t>
  </si>
  <si>
    <t>ajustes infla dep equio radio</t>
  </si>
  <si>
    <t>ajustes infla dep vehiculos</t>
  </si>
  <si>
    <t>ajustes infla dep motocicletas</t>
  </si>
  <si>
    <t>ajustes infla dep plantas y re</t>
  </si>
  <si>
    <t>seguros y fianzas</t>
  </si>
  <si>
    <t>progr para computa (software )</t>
  </si>
  <si>
    <t>licencias (software)</t>
  </si>
  <si>
    <t>valorizacion de inversiones</t>
  </si>
  <si>
    <t>texcomercial  - ecuador</t>
  </si>
  <si>
    <t>promotora de proyectos s. a.</t>
  </si>
  <si>
    <t>setas s. a.</t>
  </si>
  <si>
    <t>valorizacion bienes raices</t>
  </si>
  <si>
    <t>valorizacion maquin y equipo</t>
  </si>
  <si>
    <t>valorizacion vehiculos</t>
  </si>
  <si>
    <t>banco industrial col-cta cte</t>
  </si>
  <si>
    <t>banco bogota</t>
  </si>
  <si>
    <t>davivienda</t>
  </si>
  <si>
    <t>bancolombia pedro m estrada</t>
  </si>
  <si>
    <t>bancolombia panama</t>
  </si>
  <si>
    <t>banco de bogota panama</t>
  </si>
  <si>
    <t>hoyos gomez juan fernando</t>
  </si>
  <si>
    <t>saldarriaga s francisco javier</t>
  </si>
  <si>
    <t>uribe r maria claudia del soc</t>
  </si>
  <si>
    <t>fabrica de bolsas tierra santa</t>
  </si>
  <si>
    <t>casta#o echeverri ivan</t>
  </si>
  <si>
    <t>restaurante tio tom j alvaro</t>
  </si>
  <si>
    <t>ramirez madrigal gerardo</t>
  </si>
  <si>
    <t>montoya gomez john jairo</t>
  </si>
  <si>
    <t>Montoya R. Juan Diego</t>
  </si>
  <si>
    <t>gomez ramirez fernando</t>
  </si>
  <si>
    <t>compania el portal sas</t>
  </si>
  <si>
    <t>lpagro</t>
  </si>
  <si>
    <t>c i  agro frut s a</t>
  </si>
  <si>
    <t>comercia de frutas y legumbres</t>
  </si>
  <si>
    <t>juan d. hoyos distrib.empresa</t>
  </si>
  <si>
    <t>industrias alime macedonia sas</t>
  </si>
  <si>
    <t>Arroz caribe s. a.</t>
  </si>
  <si>
    <t>inducoal ltda</t>
  </si>
  <si>
    <t>productos lacteos aura sa</t>
  </si>
  <si>
    <t>frigocarnes ltda</t>
  </si>
  <si>
    <t>heriberto montes bedoya ltda</t>
  </si>
  <si>
    <t>rica rondo</t>
  </si>
  <si>
    <t>panamco-indega s.a.</t>
  </si>
  <si>
    <t>sindicato trab.cia de empaques</t>
  </si>
  <si>
    <t>ponque ramo de antioquia s a</t>
  </si>
  <si>
    <t>gases de antioquia</t>
  </si>
  <si>
    <t>avinal</t>
  </si>
  <si>
    <t>friko s.a.</t>
  </si>
  <si>
    <t>marion sas</t>
  </si>
  <si>
    <t>induvel ltda.</t>
  </si>
  <si>
    <t>la parcela s.a.</t>
  </si>
  <si>
    <t>la recetta</t>
  </si>
  <si>
    <t>inversiones angel rendon s a s</t>
  </si>
  <si>
    <t>truquillos sas</t>
  </si>
  <si>
    <t>plasmaco</t>
  </si>
  <si>
    <t>transportes metroentregas sa</t>
  </si>
  <si>
    <t>traficos y fletes s.a.</t>
  </si>
  <si>
    <t>serdicar ltda.</t>
  </si>
  <si>
    <t>ferreteria tuvacol s.a.</t>
  </si>
  <si>
    <t>maquinal s. a.</t>
  </si>
  <si>
    <t>juan d. hoyos distrib. empr. u</t>
  </si>
  <si>
    <t>logistica de distribucion s. a</t>
  </si>
  <si>
    <t>paquetex  s a</t>
  </si>
  <si>
    <t>multifilco s.a.</t>
  </si>
  <si>
    <t>clariant andina s. a.</t>
  </si>
  <si>
    <t>coord. intern. de cargas s.a.</t>
  </si>
  <si>
    <t>ferreteria casa de la valvula</t>
  </si>
  <si>
    <t>cotrajorturbay</t>
  </si>
  <si>
    <t>induelectro</t>
  </si>
  <si>
    <t>depositos miranda</t>
  </si>
  <si>
    <t>tintas s. a.</t>
  </si>
  <si>
    <t>ferreteria ferroindustrial ltd</t>
  </si>
  <si>
    <t>tecnopinturas sas</t>
  </si>
  <si>
    <t>ferrovalvulas</t>
  </si>
  <si>
    <t>transp. rapido putumayo</t>
  </si>
  <si>
    <t>coop. transportes risaralda</t>
  </si>
  <si>
    <t>transportes nacionales aranda</t>
  </si>
  <si>
    <t>tornillos y tuercas t y t ltda</t>
  </si>
  <si>
    <t>mangueras y correas de ant ltd</t>
  </si>
  <si>
    <t>grainger colombia sas</t>
  </si>
  <si>
    <t>artrocol lineal sas</t>
  </si>
  <si>
    <t>pelaez h. elkin</t>
  </si>
  <si>
    <t>tabares echeverry jhon jairo</t>
  </si>
  <si>
    <t>paramo munoz jorge</t>
  </si>
  <si>
    <t>munoz lopez gustavo alberto</t>
  </si>
  <si>
    <t>giraldo gomez fernando</t>
  </si>
  <si>
    <t>restrepo m. maria helena</t>
  </si>
  <si>
    <t>macrogas y o marleny a rueda</t>
  </si>
  <si>
    <t>wuyts gomez martina</t>
  </si>
  <si>
    <t>taborda espinal gladys</t>
  </si>
  <si>
    <t>ruiz avendaño andres felipe</t>
  </si>
  <si>
    <t>marin duarte luz judalia</t>
  </si>
  <si>
    <t>arias arango jose dario</t>
  </si>
  <si>
    <t>valencia vargas carlos mario</t>
  </si>
  <si>
    <t>orrego gomez ivan dario</t>
  </si>
  <si>
    <t>alvarez montoya ivan dario</t>
  </si>
  <si>
    <t>quintero ramirez julian</t>
  </si>
  <si>
    <t>giraldo soto juan david</t>
  </si>
  <si>
    <t>echavarria velasquez luis javier</t>
  </si>
  <si>
    <t>zamarra jaime</t>
  </si>
  <si>
    <t>axis ediciones</t>
  </si>
  <si>
    <t>variadores s.a.</t>
  </si>
  <si>
    <t>tecnibombas ltda</t>
  </si>
  <si>
    <t>industrias dimalta ltda</t>
  </si>
  <si>
    <t>Ind. metalelectrica mtg ltda</t>
  </si>
  <si>
    <t>fundacion codesarrollo</t>
  </si>
  <si>
    <t>permaquim sa</t>
  </si>
  <si>
    <t>ferreteria tornilleria y abras</t>
  </si>
  <si>
    <t>biofilm sa</t>
  </si>
  <si>
    <t>nelly montoya e hijos y cia ltda</t>
  </si>
  <si>
    <t>polipropileno del caribe sa.</t>
  </si>
  <si>
    <t>tintas y pinturas especiales</t>
  </si>
  <si>
    <t>ediva ltda.</t>
  </si>
  <si>
    <t>tornillos y partes plaza ltda.</t>
  </si>
  <si>
    <t>ferreteria tornidin ltda</t>
  </si>
  <si>
    <t>filtracion y analisis sas</t>
  </si>
  <si>
    <t>internacional ferretera ltda</t>
  </si>
  <si>
    <t>plasticaribe ltda</t>
  </si>
  <si>
    <t>z comunicaciones ltda</t>
  </si>
  <si>
    <t>cht colombiana ltda</t>
  </si>
  <si>
    <t>dotamos ltda</t>
  </si>
  <si>
    <t>coldecom ltda</t>
  </si>
  <si>
    <t>tecni yale ltda.</t>
  </si>
  <si>
    <t>homecenter s.a.</t>
  </si>
  <si>
    <t>pablo mallas y cia ltda</t>
  </si>
  <si>
    <t>ingenieria y filtracion ltda</t>
  </si>
  <si>
    <t>tesa tape colombia ltda</t>
  </si>
  <si>
    <t>ccializadora internacional c.i</t>
  </si>
  <si>
    <t>mecanica sistematizada s.a.</t>
  </si>
  <si>
    <t>edafa industrias ltda</t>
  </si>
  <si>
    <t>mineroil ltda</t>
  </si>
  <si>
    <t>fukutex sa</t>
  </si>
  <si>
    <t>ump de colombia ltda</t>
  </si>
  <si>
    <t>dicoplast s. a.</t>
  </si>
  <si>
    <t>industria sobreruedas</t>
  </si>
  <si>
    <t>chemplast de colombia sa</t>
  </si>
  <si>
    <t>itg colombia ltda</t>
  </si>
  <si>
    <t>metromaquinas ltda</t>
  </si>
  <si>
    <t>metrologia y diseño ltda</t>
  </si>
  <si>
    <t>codiplax sa</t>
  </si>
  <si>
    <t>fullflexo s a s</t>
  </si>
  <si>
    <t>drovancal ltda.</t>
  </si>
  <si>
    <t>cdem y cdeb s.a.</t>
  </si>
  <si>
    <t>amc poliuretanos sa</t>
  </si>
  <si>
    <t>indust. metalelect. m.t.g.ltda</t>
  </si>
  <si>
    <t>equipel ltda</t>
  </si>
  <si>
    <t>pavco de occidente sas</t>
  </si>
  <si>
    <t>interplast</t>
  </si>
  <si>
    <t>steamcontrol sa</t>
  </si>
  <si>
    <t>sparcol chemicals y life s.a.</t>
  </si>
  <si>
    <t>quality control ltda</t>
  </si>
  <si>
    <t>organizacion terpel s.a.</t>
  </si>
  <si>
    <t>cia promtoora de carga y logistica</t>
  </si>
  <si>
    <t>micro pneumatic sa</t>
  </si>
  <si>
    <t>polytech sas</t>
  </si>
  <si>
    <t>inversiones maquispecial sa</t>
  </si>
  <si>
    <t>cimex  s. a.</t>
  </si>
  <si>
    <t>holanda colombia</t>
  </si>
  <si>
    <t>aga fano s.a.</t>
  </si>
  <si>
    <t>banco de credito</t>
  </si>
  <si>
    <t>hanseatica</t>
  </si>
  <si>
    <t>carbones lorraine de colombia</t>
  </si>
  <si>
    <t>gases industriales de colombia</t>
  </si>
  <si>
    <t>indufieltros ltda.</t>
  </si>
  <si>
    <t>roceber ltda.</t>
  </si>
  <si>
    <t>nalco</t>
  </si>
  <si>
    <t>ferreteria industrial s.a.</t>
  </si>
  <si>
    <t>Impofer Ltda</t>
  </si>
  <si>
    <t>lytec ltda.</t>
  </si>
  <si>
    <t>nitta s.a.</t>
  </si>
  <si>
    <t>atlas copco colombia ltda</t>
  </si>
  <si>
    <t>profer ferreteria</t>
  </si>
  <si>
    <t>dupont de colombia sa</t>
  </si>
  <si>
    <t>macoser s a</t>
  </si>
  <si>
    <t>transportes sanchez polo sa</t>
  </si>
  <si>
    <t>casa sueca sa</t>
  </si>
  <si>
    <t>sonoco de colombia ltda</t>
  </si>
  <si>
    <t>cintas andinas de colombia s.a</t>
  </si>
  <si>
    <t>sumatec s. a.</t>
  </si>
  <si>
    <t>asteco</t>
  </si>
  <si>
    <t>microplast s.a.</t>
  </si>
  <si>
    <t>industrias ceno s.a.</t>
  </si>
  <si>
    <t>central de rodamientos sa</t>
  </si>
  <si>
    <t>almacenes grulla y welco</t>
  </si>
  <si>
    <t>fabrica de calzado 70 sa</t>
  </si>
  <si>
    <t>comercial de empaques , s.a.</t>
  </si>
  <si>
    <t>almacen rodamientos s.a.</t>
  </si>
  <si>
    <t>lubrimaq sa</t>
  </si>
  <si>
    <t>durespo s a</t>
  </si>
  <si>
    <t>aceros boehler de colombia s.a.</t>
  </si>
  <si>
    <t>fundaciones espitia y cia ltda</t>
  </si>
  <si>
    <t>empaquetaduras y empaques ltda</t>
  </si>
  <si>
    <t>union comercial roptie sa</t>
  </si>
  <si>
    <t>implesesg</t>
  </si>
  <si>
    <t>indisa sa</t>
  </si>
  <si>
    <t>protokimica ltda.</t>
  </si>
  <si>
    <t>papeleria marion ltda</t>
  </si>
  <si>
    <t>lineas y disenos</t>
  </si>
  <si>
    <t>colombiana de fibras</t>
  </si>
  <si>
    <t>ferreteria tiendas ltda</t>
  </si>
  <si>
    <t>hermanos bernal quintero y cia</t>
  </si>
  <si>
    <t>Motofrenos S.A.</t>
  </si>
  <si>
    <t>casa ferretera</t>
  </si>
  <si>
    <t>industrias gomez &amp; cia</t>
  </si>
  <si>
    <t>plasmar</t>
  </si>
  <si>
    <t>industrias ovelma s.a.</t>
  </si>
  <si>
    <t>reimpex ltda</t>
  </si>
  <si>
    <t>serviguantes</t>
  </si>
  <si>
    <t>equielect ltda</t>
  </si>
  <si>
    <t>soldaduras industriales</t>
  </si>
  <si>
    <t>icobandas s.a.</t>
  </si>
  <si>
    <t>lgp ltda</t>
  </si>
  <si>
    <t>m y g recubrimientos tecnicos</t>
  </si>
  <si>
    <t>espinturas ltda</t>
  </si>
  <si>
    <t>security seal ltda</t>
  </si>
  <si>
    <t>trader group sa</t>
  </si>
  <si>
    <t>polimeros granulados sa</t>
  </si>
  <si>
    <t>ampacet colombia sas</t>
  </si>
  <si>
    <t>soldaduras west arco ltda</t>
  </si>
  <si>
    <t>aislantes electricos sa</t>
  </si>
  <si>
    <t>instrusensores ltda</t>
  </si>
  <si>
    <t>pulcra chemicals colombia ltda</t>
  </si>
  <si>
    <t>sumtexco</t>
  </si>
  <si>
    <t>fabrica de troqueles jorge castro sas</t>
  </si>
  <si>
    <t>industrias metalicas rrsas</t>
  </si>
  <si>
    <t>coinselec sas</t>
  </si>
  <si>
    <t>representaciones resmiya sas</t>
  </si>
  <si>
    <t>realcol sas</t>
  </si>
  <si>
    <t>comerdeg s a s</t>
  </si>
  <si>
    <t>mina la palomera carbones san pacho sas</t>
  </si>
  <si>
    <t>tecnomedica md sas</t>
  </si>
  <si>
    <t>maquinaria y repuestos britex</t>
  </si>
  <si>
    <t>disgrabin sas</t>
  </si>
  <si>
    <t>masmecanica sas</t>
  </si>
  <si>
    <t>montachen international</t>
  </si>
  <si>
    <t>Starlinger  &amp; co Austria</t>
  </si>
  <si>
    <t>lotte internationmarketing ltd</t>
  </si>
  <si>
    <t>vroom engineering manufactoring inc</t>
  </si>
  <si>
    <t>empresas publicas de medellin</t>
  </si>
  <si>
    <t>proveedores-legales</t>
  </si>
  <si>
    <t>juan guillermo londo~o c.</t>
  </si>
  <si>
    <t>ortega marquez fabio alberto</t>
  </si>
  <si>
    <t>camara de ccio. del aburra sur</t>
  </si>
  <si>
    <t>camara de comercio de medellin</t>
  </si>
  <si>
    <t>anillando ltda</t>
  </si>
  <si>
    <t>legislacion economica ltda</t>
  </si>
  <si>
    <t>marion s.a.</t>
  </si>
  <si>
    <t>papeleria colombia</t>
  </si>
  <si>
    <t>proveedores honorarios</t>
  </si>
  <si>
    <t>forte tecnologia y consultoria</t>
  </si>
  <si>
    <t>robledo clavijo fernando</t>
  </si>
  <si>
    <t>gomez gomez luz elena</t>
  </si>
  <si>
    <t>zapata palacio ledis emilce</t>
  </si>
  <si>
    <t>simac sas</t>
  </si>
  <si>
    <t>chapman &amp; cia ltda</t>
  </si>
  <si>
    <t>ag de aduanas mario londono sa</t>
  </si>
  <si>
    <t>proveedores servicios tecnicos</t>
  </si>
  <si>
    <t>ocampo guerra gabriel alvaro</t>
  </si>
  <si>
    <t>montoya tabares elkin de jesus</t>
  </si>
  <si>
    <t>ministerio de defensa nacional</t>
  </si>
  <si>
    <t>isagen s.a. " e.s.p. "</t>
  </si>
  <si>
    <t>truly nolen medellin s.a.</t>
  </si>
  <si>
    <t>wackenhut de colombia s.a.</t>
  </si>
  <si>
    <t>dhl internacional ltda.</t>
  </si>
  <si>
    <t>microplast s.a</t>
  </si>
  <si>
    <t>Sindicato Trab. Cia.  Empaques</t>
  </si>
  <si>
    <t>manufacturas s a</t>
  </si>
  <si>
    <t>pack y pack sas</t>
  </si>
  <si>
    <t>peletizados ac sas</t>
  </si>
  <si>
    <t>proveedores de mantenimiento</t>
  </si>
  <si>
    <t>orrego valencia antonio</t>
  </si>
  <si>
    <t>cifuentes castro ines</t>
  </si>
  <si>
    <t>escobar arriola juan carlos</t>
  </si>
  <si>
    <t>templamos ltda</t>
  </si>
  <si>
    <t>pap y ut.escr.-dir  trans tecn</t>
  </si>
  <si>
    <t>hidraulica y neumatica ltda.</t>
  </si>
  <si>
    <t>mayoritaria de bobinados ltda</t>
  </si>
  <si>
    <t>metrologia y diseno ltda</t>
  </si>
  <si>
    <t>aprodec s a s</t>
  </si>
  <si>
    <t>afil y sol sas</t>
  </si>
  <si>
    <t>cylingrab sa</t>
  </si>
  <si>
    <t>andina de rodillos ltda</t>
  </si>
  <si>
    <t>polideg ltda</t>
  </si>
  <si>
    <t>technic service ltda</t>
  </si>
  <si>
    <t>impofer ltda</t>
  </si>
  <si>
    <t>n i c o l  ltda</t>
  </si>
  <si>
    <t>colombiana de fibras ltda</t>
  </si>
  <si>
    <t>m y  g recubrimientos tecnicos</t>
  </si>
  <si>
    <t>sip telecomunicaciones ltda</t>
  </si>
  <si>
    <t>ibm de colombia y cia sca</t>
  </si>
  <si>
    <t>leasing bancolombia sa</t>
  </si>
  <si>
    <t>proveed. trasp fletes y acarre</t>
  </si>
  <si>
    <t>roque antonio gonzalez</t>
  </si>
  <si>
    <t>arnoldo antonio correa acevedo</t>
  </si>
  <si>
    <t>padilla garcia carlos alfonso</t>
  </si>
  <si>
    <t>correa  erika liliana</t>
  </si>
  <si>
    <t>velasquez rivera henry</t>
  </si>
  <si>
    <t>correa castro jorge enrique</t>
  </si>
  <si>
    <t>restrepo alvarez abraham</t>
  </si>
  <si>
    <t>royal cargo de colombia ltda</t>
  </si>
  <si>
    <t>inversiones transporte y carib</t>
  </si>
  <si>
    <t>Logistica de distrib. s.a.</t>
  </si>
  <si>
    <t>malco cargo s.a.</t>
  </si>
  <si>
    <t>paquetex</t>
  </si>
  <si>
    <t>federal express corpo</t>
  </si>
  <si>
    <t>expeditors de colombia limitad</t>
  </si>
  <si>
    <t>panalpina sa</t>
  </si>
  <si>
    <t>trajorturbay</t>
  </si>
  <si>
    <t>eduardo botero soto y cia ltda</t>
  </si>
  <si>
    <t>comercial de empaques ltda</t>
  </si>
  <si>
    <t>defencarga</t>
  </si>
  <si>
    <t>seditrans s.a.</t>
  </si>
  <si>
    <t>transportes saferbo ltda</t>
  </si>
  <si>
    <t>coop.de transp.del risaralda</t>
  </si>
  <si>
    <t>ortiz gabriel jaime</t>
  </si>
  <si>
    <t>proveedores servicios publicos</t>
  </si>
  <si>
    <t>isagen s.a."e.s.p"</t>
  </si>
  <si>
    <t>mafre seguros de credito sa</t>
  </si>
  <si>
    <t>prov. gastos representacion</t>
  </si>
  <si>
    <t>velasquez grisales claudia m</t>
  </si>
  <si>
    <t>doblevia comunicaciones sa</t>
  </si>
  <si>
    <t>texcomercial s a</t>
  </si>
  <si>
    <t>proveedores otros gastos</t>
  </si>
  <si>
    <t>montes botero jose orlando</t>
  </si>
  <si>
    <t>navarro jimenez fabian dario</t>
  </si>
  <si>
    <t>serna r. francisco antonio</t>
  </si>
  <si>
    <t>banco agrario de colombia</t>
  </si>
  <si>
    <t>l c arango arango sa</t>
  </si>
  <si>
    <t>susalud  e p s</t>
  </si>
  <si>
    <t>Faismon Ltda</t>
  </si>
  <si>
    <t>sodimac colombia s.a.</t>
  </si>
  <si>
    <t>tuyomotor s.a.</t>
  </si>
  <si>
    <t>servicios pasteles especializa</t>
  </si>
  <si>
    <t>la tienda del vino</t>
  </si>
  <si>
    <t>paquetex s a</t>
  </si>
  <si>
    <t>hatoviejo limitada</t>
  </si>
  <si>
    <t>equipel sas</t>
  </si>
  <si>
    <t>fiestas y eventos catering s.a</t>
  </si>
  <si>
    <t>panalpina s. a.</t>
  </si>
  <si>
    <t>ace seguros sa</t>
  </si>
  <si>
    <t>skandia seguros de colombia s</t>
  </si>
  <si>
    <t>dhl-internacional ltda.</t>
  </si>
  <si>
    <t>servientrega ltda</t>
  </si>
  <si>
    <t>avianca</t>
  </si>
  <si>
    <t>car hyundai sa</t>
  </si>
  <si>
    <t>optica santa lucia ltda.</t>
  </si>
  <si>
    <t>comfama</t>
  </si>
  <si>
    <t>eduardo botero soto &amp; cia ltda</t>
  </si>
  <si>
    <t>mario londo#o &amp; cia</t>
  </si>
  <si>
    <t>Cia. Suram. de seguros S.A.</t>
  </si>
  <si>
    <t>suram. de seguros de vida s.a.</t>
  </si>
  <si>
    <t>mara de comercio de medellin</t>
  </si>
  <si>
    <t>op.de transp.del risaralda</t>
  </si>
  <si>
    <t>diaco sa</t>
  </si>
  <si>
    <t>corporacion laja sas</t>
  </si>
  <si>
    <t>elastomeros r y r asociados sa</t>
  </si>
  <si>
    <t>div. decretados</t>
  </si>
  <si>
    <t>ret.en la fuente salarios</t>
  </si>
  <si>
    <t>ret. fuente honorarios - p.j.</t>
  </si>
  <si>
    <t>ret.en la fuente comisiones p.j</t>
  </si>
  <si>
    <t>ret.en la fuente servicios 4%</t>
  </si>
  <si>
    <t>ret.en la fuente servicios 6%</t>
  </si>
  <si>
    <t>ret.en la fuente transporte</t>
  </si>
  <si>
    <t>ret. fuente servi.construccion 2</t>
  </si>
  <si>
    <t>ret.en la fuente arrend b raiz</t>
  </si>
  <si>
    <t>ret.en la fuente arrend  b mue</t>
  </si>
  <si>
    <t>rte fuente-compras agrop</t>
  </si>
  <si>
    <t>ret.en la fte compras combust</t>
  </si>
  <si>
    <t>ret.en la fuente compras</t>
  </si>
  <si>
    <t>ret.en la fuente com fique</t>
  </si>
  <si>
    <t>ret.en la fuente compras 1.5</t>
  </si>
  <si>
    <t>ret 14% leasing internacional</t>
  </si>
  <si>
    <t>autorret- otros ingresos tributarios forward</t>
  </si>
  <si>
    <t>retenf autorr otras venta 3.5%</t>
  </si>
  <si>
    <t>retenf autorret hon y comi 11%</t>
  </si>
  <si>
    <t>retenf autorretenc ventas 3.5%</t>
  </si>
  <si>
    <t>retenf autorr restaurante 3.5%</t>
  </si>
  <si>
    <t>autorret- fletes 1%</t>
  </si>
  <si>
    <t>autoretencion ventas 1.5%</t>
  </si>
  <si>
    <t>reten-fuente impto ventas rc</t>
  </si>
  <si>
    <t>retenc fuente impto vta asu rs</t>
  </si>
  <si>
    <t>retencion ind y ccio- act. industrial</t>
  </si>
  <si>
    <t>retencion ind y ccio- act. servicios</t>
  </si>
  <si>
    <t>autoretencion ind y ccio</t>
  </si>
  <si>
    <t>susalud</t>
  </si>
  <si>
    <t>e. p. s. salud total</t>
  </si>
  <si>
    <t>cafesalud</t>
  </si>
  <si>
    <t>saludcoop</t>
  </si>
  <si>
    <t>e.p.s.  sanitas</t>
  </si>
  <si>
    <t>e. p. s. coomeva</t>
  </si>
  <si>
    <t>cruz blanca e.p.s.  s.a.</t>
  </si>
  <si>
    <t>colmedica e.p.s.</t>
  </si>
  <si>
    <t>comfenalco</t>
  </si>
  <si>
    <t>e p s sanitas</t>
  </si>
  <si>
    <t>suratep ( a.r.p. )</t>
  </si>
  <si>
    <t>colsubsidio</t>
  </si>
  <si>
    <t>aport i.b.f-sena-comfamil atla</t>
  </si>
  <si>
    <t>comfandi terminal</t>
  </si>
  <si>
    <t>confamiliares</t>
  </si>
  <si>
    <t>caja comp. familiar - narino</t>
  </si>
  <si>
    <t>caja  comp. familiar del cauca</t>
  </si>
  <si>
    <t>sena serv nac de aprendizaje</t>
  </si>
  <si>
    <t>icbf</t>
  </si>
  <si>
    <t>juzg civil exceda minimo legal</t>
  </si>
  <si>
    <t>juzg civil salario min.convenc</t>
  </si>
  <si>
    <t>juzg flia. salario min. conven</t>
  </si>
  <si>
    <t>juzgado civil vacaciones</t>
  </si>
  <si>
    <t>juzgado familia vacaciones</t>
  </si>
  <si>
    <t>juzgado civil prestacion.legal</t>
  </si>
  <si>
    <t>juzgado flia. prestacion.legal</t>
  </si>
  <si>
    <t>juzgado civil prestac.extraleg</t>
  </si>
  <si>
    <t>juzgado flia. prestac.extraleg</t>
  </si>
  <si>
    <t>sindicato cia de empaques</t>
  </si>
  <si>
    <t>sintrainduplascol</t>
  </si>
  <si>
    <t>credito familiar comfama</t>
  </si>
  <si>
    <t>cootrafa</t>
  </si>
  <si>
    <t>coopde t de las empr publ de m</t>
  </si>
  <si>
    <t>confiar caja cooperativa</t>
  </si>
  <si>
    <t>proteccion - fondo de pens vol</t>
  </si>
  <si>
    <t>fondo de pens y ces colfondos</t>
  </si>
  <si>
    <t>metlife colombia seguros de vida sa</t>
  </si>
  <si>
    <t>fondos de pensiones porvenir</t>
  </si>
  <si>
    <t>colfondos s.a</t>
  </si>
  <si>
    <t>pension y cesan proteccion s.a</t>
  </si>
  <si>
    <t>fondo de pension oblig skandia</t>
  </si>
  <si>
    <t>amusse</t>
  </si>
  <si>
    <t>fondo solidaridad sindicato</t>
  </si>
  <si>
    <t>prestamo vivienda sintraemp</t>
  </si>
  <si>
    <t>ints. prestamo vivienda sintra</t>
  </si>
  <si>
    <t>EMI de Antioquia</t>
  </si>
  <si>
    <t>prever s.a.</t>
  </si>
  <si>
    <t>bbva</t>
  </si>
  <si>
    <t>red multibanca colpatria</t>
  </si>
  <si>
    <t>asociacion mutual amusse</t>
  </si>
  <si>
    <t>asociacion mutual sintrafecol sintraemp</t>
  </si>
  <si>
    <t>deduccion mercancia amusse</t>
  </si>
  <si>
    <t>bonilla carlos</t>
  </si>
  <si>
    <t>sepulveda javier</t>
  </si>
  <si>
    <t>sierra gustavo</t>
  </si>
  <si>
    <t>vanegas eutimio</t>
  </si>
  <si>
    <t>sierra londoño ramiro</t>
  </si>
  <si>
    <t>gonzalez fernandez guillermo</t>
  </si>
  <si>
    <t>berrio gaviria gerardo antonio</t>
  </si>
  <si>
    <t>londoño oscar</t>
  </si>
  <si>
    <t>rios moncada jose miguel</t>
  </si>
  <si>
    <t>ospina tiberio</t>
  </si>
  <si>
    <t>uribe garcia eduardo de jesus</t>
  </si>
  <si>
    <t>gonzalez fernandez merardo</t>
  </si>
  <si>
    <t>alzate pedro</t>
  </si>
  <si>
    <t>avendaño fabian</t>
  </si>
  <si>
    <t>munera echavarria alejandro</t>
  </si>
  <si>
    <t>gonzalez morales luis eduardo</t>
  </si>
  <si>
    <t>salazar tulio</t>
  </si>
  <si>
    <t>yepes luis</t>
  </si>
  <si>
    <t>castrillon gil alba dilia</t>
  </si>
  <si>
    <t>triana rivera amanda</t>
  </si>
  <si>
    <t>correa franco rafael antonio</t>
  </si>
  <si>
    <t>soc portuaria de buenaventura</t>
  </si>
  <si>
    <t>g4s secure solutions colombia</t>
  </si>
  <si>
    <t>vergara blandon gustavo</t>
  </si>
  <si>
    <t>benjumea uribe gustavo</t>
  </si>
  <si>
    <t>alvarez calle rocio</t>
  </si>
  <si>
    <t>serna francisco</t>
  </si>
  <si>
    <t>alvarez calle jose</t>
  </si>
  <si>
    <t>grajales quintero luis fernando</t>
  </si>
  <si>
    <t>galvis restrepo diego</t>
  </si>
  <si>
    <t>galvis restrepo alonso</t>
  </si>
  <si>
    <t>suarez blandon raul</t>
  </si>
  <si>
    <t>gallego quinceno aldemar</t>
  </si>
  <si>
    <t>iva generado ventas al 16%</t>
  </si>
  <si>
    <t>iva generado otr ingresos 16%</t>
  </si>
  <si>
    <t>iva gener ingresos financ.16%</t>
  </si>
  <si>
    <t>iva gener prop-cap fijos 16%</t>
  </si>
  <si>
    <t>iva descontable compras 100%</t>
  </si>
  <si>
    <t>iva descontable devoluc ventas</t>
  </si>
  <si>
    <t>iva descontable en importaciones tarifa general</t>
  </si>
  <si>
    <t>iva generdev compras desc 100%</t>
  </si>
  <si>
    <t>iva gendev com tran com fabric</t>
  </si>
  <si>
    <t>iva desco compr iva 5%</t>
  </si>
  <si>
    <t>iva desco compr trans com fabr</t>
  </si>
  <si>
    <t>iva descont comp trans com fiq</t>
  </si>
  <si>
    <t>iva descontparte proporc costo</t>
  </si>
  <si>
    <t>iva desconta.reteiva comun fab</t>
  </si>
  <si>
    <t>iva descontable 100% al costo</t>
  </si>
  <si>
    <t>iva desconta.reteiva comun 15%</t>
  </si>
  <si>
    <t>iva desctos adquis de maquin</t>
  </si>
  <si>
    <t>aranc impo temporal c plazo</t>
  </si>
  <si>
    <t>aranc impo temporal l plazo</t>
  </si>
  <si>
    <t>iva impo temporal c plazo</t>
  </si>
  <si>
    <t>iva impo temporal l plazo</t>
  </si>
  <si>
    <t>salarios x pagar fabrica</t>
  </si>
  <si>
    <t>salarios x pagar agencias</t>
  </si>
  <si>
    <t>salarios x pagar jubilados</t>
  </si>
  <si>
    <t>cesantias cons ley laboral ant</t>
  </si>
  <si>
    <t>ley 50 de 1990 y normas poster</t>
  </si>
  <si>
    <t>ley 50/1990 normas posteriores contrato sindical</t>
  </si>
  <si>
    <t>intereses sobre las cesantias</t>
  </si>
  <si>
    <t>interes cesantias contrat sind</t>
  </si>
  <si>
    <t>prima de servicios</t>
  </si>
  <si>
    <t>prima vacaciones</t>
  </si>
  <si>
    <t>prima serv contra sindic</t>
  </si>
  <si>
    <t>vacaciones</t>
  </si>
  <si>
    <t>vacaciones contrato sindical</t>
  </si>
  <si>
    <t>bonificaciones cia</t>
  </si>
  <si>
    <t>bonificaciones contrato sindical</t>
  </si>
  <si>
    <t>calculo actuarial corto plazo</t>
  </si>
  <si>
    <t>calculo actuarial largo plazo</t>
  </si>
  <si>
    <t>imp ren dife ajus c inv exter</t>
  </si>
  <si>
    <t>impren dif ajus camb emma 2010</t>
  </si>
  <si>
    <t>impren dif ajus camb emma 2011</t>
  </si>
  <si>
    <t>impren dif ajus camb emma 2012</t>
  </si>
  <si>
    <t>impren dif ajus camb emma 2013</t>
  </si>
  <si>
    <t>prosisal c.a.</t>
  </si>
  <si>
    <t>julio cesar belgrano</t>
  </si>
  <si>
    <t>grumesa</t>
  </si>
  <si>
    <t>de clientes nacionales</t>
  </si>
  <si>
    <t>pafipaco as prod y art pacora</t>
  </si>
  <si>
    <t>asopenca as fiq y art pensilva</t>
  </si>
  <si>
    <t>fiaa asoc fiq y art aguadas</t>
  </si>
  <si>
    <t>agrosalamina as fiq salamina</t>
  </si>
  <si>
    <t>aso fiq y art de samana</t>
  </si>
  <si>
    <t>asoficar as fiq camp victoria</t>
  </si>
  <si>
    <t>valores recibidos para terceros - proyectos</t>
  </si>
  <si>
    <t>convenio epm amalfi</t>
  </si>
  <si>
    <t>convenio epm anorí</t>
  </si>
  <si>
    <t>convenio epm concepcion</t>
  </si>
  <si>
    <t>convenio epm don matias</t>
  </si>
  <si>
    <t>convenio epm támesis</t>
  </si>
  <si>
    <t>construcciones civiles</t>
  </si>
  <si>
    <t>autorizado</t>
  </si>
  <si>
    <t>por suscribir</t>
  </si>
  <si>
    <t>prima en colocacion de accion</t>
  </si>
  <si>
    <t>texcomecial e.m.a -inversion</t>
  </si>
  <si>
    <t>texcomercial  s. a.</t>
  </si>
  <si>
    <t>texcomecial e.m.a ajuste cambi</t>
  </si>
  <si>
    <t>reserva legal no gravada</t>
  </si>
  <si>
    <t>reservas no distribu.ley 75/86 grav</t>
  </si>
  <si>
    <t>acciones propias readquiridas grav</t>
  </si>
  <si>
    <t>acciones propias readquir (db) grav</t>
  </si>
  <si>
    <t>reservas -futuras capitalizac.grav</t>
  </si>
  <si>
    <t>reservas -adq. o repos.equipo grav</t>
  </si>
  <si>
    <t>reserva fomento economico grav</t>
  </si>
  <si>
    <t>reser para futur repart no gra</t>
  </si>
  <si>
    <t>reser para futu repart grava</t>
  </si>
  <si>
    <t>otras-extra de provision grav</t>
  </si>
  <si>
    <t>capital autorizado</t>
  </si>
  <si>
    <t>capital por suscribir</t>
  </si>
  <si>
    <t>de sup. de cap-prima en col.a</t>
  </si>
  <si>
    <t>de reservas - reserva legal</t>
  </si>
  <si>
    <t>de reservas - rva fomento econ</t>
  </si>
  <si>
    <t>de reservas-rva capitalizacion</t>
  </si>
  <si>
    <t>de reservas-rva prot.y rec.act</t>
  </si>
  <si>
    <t>de reservas-rva extra de previ</t>
  </si>
  <si>
    <t>de reservas-reserva fut.repart</t>
  </si>
  <si>
    <t>de reservas-rva fut ens.y rep0</t>
  </si>
  <si>
    <t>de reservas-rva acc. prop read</t>
  </si>
  <si>
    <t>de reservas-rva prot ries no a</t>
  </si>
  <si>
    <t>de reservas-reserva no distrib</t>
  </si>
  <si>
    <t>de resultados de ejerc. ant.</t>
  </si>
  <si>
    <t>ejercicios enteriores</t>
  </si>
  <si>
    <t>superavit metodo  particip emm</t>
  </si>
  <si>
    <t>superavit metodo  partic  texc</t>
  </si>
  <si>
    <t>valorizacion maquin. y equipo</t>
  </si>
  <si>
    <t>81000000*</t>
  </si>
  <si>
    <t>derechos contingentes</t>
  </si>
  <si>
    <t>en consignacion</t>
  </si>
  <si>
    <t>prom compraventa-bienes raices</t>
  </si>
  <si>
    <t>82000000*</t>
  </si>
  <si>
    <t>deudoras fiscales</t>
  </si>
  <si>
    <t>gastos no deducibles</t>
  </si>
  <si>
    <t>dief activos contable y fiscal</t>
  </si>
  <si>
    <t>83000000*</t>
  </si>
  <si>
    <t>deudoras de control</t>
  </si>
  <si>
    <t>opciones de compra leasing</t>
  </si>
  <si>
    <t>muebles y enseres</t>
  </si>
  <si>
    <t>activos castigados- deudores</t>
  </si>
  <si>
    <t>cheques posfechados</t>
  </si>
  <si>
    <t>84000000*</t>
  </si>
  <si>
    <t>derechos contingen.por contra</t>
  </si>
  <si>
    <t>85000000*</t>
  </si>
  <si>
    <t>86 deudoras fiscales por contra</t>
  </si>
  <si>
    <t>gastos no deducibles por contr</t>
  </si>
  <si>
    <t>62 dief activos contable y fiscal</t>
  </si>
  <si>
    <t>86000000*</t>
  </si>
  <si>
    <t>deudoras de control por contra</t>
  </si>
  <si>
    <t>91000000*</t>
  </si>
  <si>
    <t>resposabilidades contingentes</t>
  </si>
  <si>
    <t>inventa recibidos en consig</t>
  </si>
  <si>
    <t>respons. contingentes- avales</t>
  </si>
  <si>
    <t>92000000*</t>
  </si>
  <si>
    <t>03 acreedoras fiscales</t>
  </si>
  <si>
    <t>difer patri contable fisc</t>
  </si>
  <si>
    <t>difer pasivos contable fisc</t>
  </si>
  <si>
    <t>ingresos no gravados</t>
  </si>
  <si>
    <t>renta exenta</t>
  </si>
  <si>
    <t>impuesto patrimonio por pagar</t>
  </si>
  <si>
    <t>94000000*</t>
  </si>
  <si>
    <t>responsab. contig. por contra</t>
  </si>
  <si>
    <t>invent recibidos en consig</t>
  </si>
  <si>
    <t>95000000*</t>
  </si>
  <si>
    <t>acreedoras fiscales por contra</t>
  </si>
  <si>
    <t>ajuste diferencia patrimonio</t>
  </si>
  <si>
    <t>impuesto al patromonio por pag</t>
  </si>
  <si>
    <t>utilid.del presente ejer. hist</t>
  </si>
  <si>
    <t>Saldo</t>
  </si>
  <si>
    <t>Nombre Cuenta</t>
  </si>
  <si>
    <t>Cuenta</t>
  </si>
  <si>
    <t>Auxiliar</t>
  </si>
  <si>
    <t>Débitos</t>
  </si>
  <si>
    <t>Créditos</t>
  </si>
  <si>
    <t>Saldo NIIF</t>
  </si>
  <si>
    <t>Provisión Texcomercial S.A.S.</t>
  </si>
  <si>
    <t>Texcomercial SA - Aporte Inicial</t>
  </si>
  <si>
    <t>Promotora de Hoteles Medellín</t>
  </si>
  <si>
    <t>Promotora de Proyectos SA</t>
  </si>
  <si>
    <t>Plaza Mayor Medellín SA</t>
  </si>
  <si>
    <t>Descripción Cuenta</t>
  </si>
  <si>
    <t>Débito</t>
  </si>
  <si>
    <t>Crédito</t>
  </si>
  <si>
    <t>Exempleados</t>
  </si>
  <si>
    <t>Adopción por primera vez</t>
  </si>
  <si>
    <t>Incapacidades</t>
  </si>
  <si>
    <t>Asiscomex SAS</t>
  </si>
  <si>
    <t>Código</t>
  </si>
  <si>
    <t>Descripcion</t>
  </si>
  <si>
    <t>Tipo</t>
  </si>
  <si>
    <t>Marca</t>
  </si>
  <si>
    <t>Centro de Costos</t>
  </si>
  <si>
    <t>Nombre Centro de Costos</t>
  </si>
  <si>
    <t>Ciudad</t>
  </si>
  <si>
    <t>Período de Compra aaaa/mm</t>
  </si>
  <si>
    <t>Valor Compra + Ajustes</t>
  </si>
  <si>
    <t>Valor de salvamento</t>
  </si>
  <si>
    <t>Vida util remanente</t>
  </si>
  <si>
    <t>Valor de reposicion</t>
  </si>
  <si>
    <t>Valor razonable</t>
  </si>
  <si>
    <t>balz08</t>
  </si>
  <si>
    <t xml:space="preserve">Balanza Lexus Fenix 15 Kglg   </t>
  </si>
  <si>
    <t>Maquinaria</t>
  </si>
  <si>
    <t>Lexus</t>
  </si>
  <si>
    <t>Cordeles Fique</t>
  </si>
  <si>
    <t>Itagui</t>
  </si>
  <si>
    <t>a</t>
  </si>
  <si>
    <t>balz09</t>
  </si>
  <si>
    <t xml:space="preserve">Balanza Digital Marca Lexus   </t>
  </si>
  <si>
    <t>Terminacion Sacos Fique</t>
  </si>
  <si>
    <t>basc06</t>
  </si>
  <si>
    <t xml:space="preserve">Bascula Nro.6 - Cap. 500K.    </t>
  </si>
  <si>
    <t>Hilos Fique</t>
  </si>
  <si>
    <t>basc07</t>
  </si>
  <si>
    <t xml:space="preserve">Bascula Nro.7 - Cap.1000K.    </t>
  </si>
  <si>
    <t>basc09</t>
  </si>
  <si>
    <t xml:space="preserve">Bascula Nro.9 - Cap. 500K.    </t>
  </si>
  <si>
    <t>basc10</t>
  </si>
  <si>
    <t xml:space="preserve">Bascula Nro.10- Cap. 500K.    </t>
  </si>
  <si>
    <t>basc12</t>
  </si>
  <si>
    <t xml:space="preserve">Bascula Nro.12- Cap. 500K.    </t>
  </si>
  <si>
    <t>basc13</t>
  </si>
  <si>
    <t xml:space="preserve">Bascula Nro. 13 Cap. K. 1250  </t>
  </si>
  <si>
    <t>basc14</t>
  </si>
  <si>
    <t xml:space="preserve">Bascula Nro. 14 Cap. K. 850   </t>
  </si>
  <si>
    <t>basc15</t>
  </si>
  <si>
    <t xml:space="preserve">Bascula Nro. 15 Cap. K. 850 Indicador Marca Fwe - Bascula </t>
  </si>
  <si>
    <t>Fwe</t>
  </si>
  <si>
    <t>basc17</t>
  </si>
  <si>
    <t xml:space="preserve">Bascula Nro. 17 Cap. K. 850   </t>
  </si>
  <si>
    <t>basc18</t>
  </si>
  <si>
    <t xml:space="preserve">Bascula Nro. 18 Cap. K. 1250  </t>
  </si>
  <si>
    <t>basc19</t>
  </si>
  <si>
    <t xml:space="preserve">Bascula Nro. 19 Cap. K. 850   </t>
  </si>
  <si>
    <t>basc48</t>
  </si>
  <si>
    <t xml:space="preserve">Bascula Electronica Cap K250  </t>
  </si>
  <si>
    <t>basc52</t>
  </si>
  <si>
    <t xml:space="preserve">Bascula Industrial            </t>
  </si>
  <si>
    <t>basc53</t>
  </si>
  <si>
    <t>basc69</t>
  </si>
  <si>
    <t xml:space="preserve">Bascula Industrial P 500 Fc   </t>
  </si>
  <si>
    <t>cala01</t>
  </si>
  <si>
    <t>Calandra Nro. 1-Motoreduct Enrollad Y Contador</t>
  </si>
  <si>
    <t>cala02</t>
  </si>
  <si>
    <t>Calandra Nro. 2-Motoreduct Enrollad Y Contador</t>
  </si>
  <si>
    <t>cepi01</t>
  </si>
  <si>
    <t xml:space="preserve">Cepilladora Nro.1-Desem Tras Pta Funcionam.     </t>
  </si>
  <si>
    <t>cepi02</t>
  </si>
  <si>
    <t xml:space="preserve">Cepilladora Nro.2-Desem Tras Pta Funcionam.     </t>
  </si>
  <si>
    <t>cerr31</t>
  </si>
  <si>
    <t xml:space="preserve">Cerradora Singer Nro.  31     </t>
  </si>
  <si>
    <t>Singer</t>
  </si>
  <si>
    <t>cerr32</t>
  </si>
  <si>
    <t xml:space="preserve">Cerradora Singer Nro.  32     </t>
  </si>
  <si>
    <t>cerr33</t>
  </si>
  <si>
    <t xml:space="preserve">Cerradora Singer Nro.  33     </t>
  </si>
  <si>
    <t>cerr34</t>
  </si>
  <si>
    <t xml:space="preserve">Cerradora Singer Nro.  34     </t>
  </si>
  <si>
    <t>cerr35</t>
  </si>
  <si>
    <t xml:space="preserve">Cerradora Singer Nro.  35     </t>
  </si>
  <si>
    <t>cerr36</t>
  </si>
  <si>
    <t xml:space="preserve">Cerradora Singer Nro.  36     </t>
  </si>
  <si>
    <t>cerr37</t>
  </si>
  <si>
    <t xml:space="preserve">Cerradora Singer Nro.  37     </t>
  </si>
  <si>
    <t>cerr38</t>
  </si>
  <si>
    <t xml:space="preserve">Cerradora Singer Nro.  38     </t>
  </si>
  <si>
    <t>cerr39</t>
  </si>
  <si>
    <t xml:space="preserve">Cerradora Singer Nro.  39     </t>
  </si>
  <si>
    <t>cerr41</t>
  </si>
  <si>
    <t xml:space="preserve">Cerradora Singer Nro.  41     </t>
  </si>
  <si>
    <t>cerr42</t>
  </si>
  <si>
    <t xml:space="preserve">Cerradora Singer Nro.  42     </t>
  </si>
  <si>
    <t>cerr43</t>
  </si>
  <si>
    <t xml:space="preserve">Cerradora Singer Nro.  43     </t>
  </si>
  <si>
    <t>cerr44</t>
  </si>
  <si>
    <t xml:space="preserve">Cerradora Singer Nro.  44     </t>
  </si>
  <si>
    <t>cerr47</t>
  </si>
  <si>
    <t xml:space="preserve">Cerradora Singer Nro.  47     </t>
  </si>
  <si>
    <t>cerr48</t>
  </si>
  <si>
    <t xml:space="preserve">Cerradora Singer Nro.  48     </t>
  </si>
  <si>
    <t>cerr49</t>
  </si>
  <si>
    <t xml:space="preserve">Cerradora Singer Nro.  49     </t>
  </si>
  <si>
    <t>cerr50</t>
  </si>
  <si>
    <t xml:space="preserve">Cerradora Singer Nro.  50     </t>
  </si>
  <si>
    <t>cerr51</t>
  </si>
  <si>
    <t xml:space="preserve">Cerradora Singer Nro.  51     </t>
  </si>
  <si>
    <t>cerr52</t>
  </si>
  <si>
    <t xml:space="preserve">Cerradora Singer Nro.  52     </t>
  </si>
  <si>
    <t>cerr53</t>
  </si>
  <si>
    <t xml:space="preserve">Cerradora Singer Nro.  53     </t>
  </si>
  <si>
    <t>cerr54</t>
  </si>
  <si>
    <t xml:space="preserve">Cerradora Singer Nro.  54     </t>
  </si>
  <si>
    <t>cerr55</t>
  </si>
  <si>
    <t xml:space="preserve">Cerradora Singer Nro.  55     </t>
  </si>
  <si>
    <t>cerr56</t>
  </si>
  <si>
    <t xml:space="preserve">Cerradora Singer Nro.  56-Guillotina Neumatica 8 Cm    </t>
  </si>
  <si>
    <t>cerr57</t>
  </si>
  <si>
    <t xml:space="preserve">Cerradora Singer Nro.  57     </t>
  </si>
  <si>
    <t>cerr59</t>
  </si>
  <si>
    <t xml:space="preserve">Cerradora Singer Nro.  59     </t>
  </si>
  <si>
    <t>cerr62</t>
  </si>
  <si>
    <t xml:space="preserve">Cerradora Singer Nro.  62     </t>
  </si>
  <si>
    <t>Soga Fique Navidad</t>
  </si>
  <si>
    <t>cir118</t>
  </si>
  <si>
    <t xml:space="preserve">Telar Circular Lenzing (Royal)-Adecuacion De Telares         </t>
  </si>
  <si>
    <t>Lenzing Royal</t>
  </si>
  <si>
    <t>Telares Fique</t>
  </si>
  <si>
    <t>cir119</t>
  </si>
  <si>
    <t>cir120</t>
  </si>
  <si>
    <t>cir121</t>
  </si>
  <si>
    <t>cir122</t>
  </si>
  <si>
    <t>cir123</t>
  </si>
  <si>
    <t>cir124</t>
  </si>
  <si>
    <t xml:space="preserve">Telar Circular Lenzing (Royal)-Adecuac. Tejido Tubular Fique </t>
  </si>
  <si>
    <t>cir125</t>
  </si>
  <si>
    <t xml:space="preserve">Telar Circular Lenzing (Royal)-Adicion Montaje Enrolladores  </t>
  </si>
  <si>
    <t>cir126</t>
  </si>
  <si>
    <t>cir127</t>
  </si>
  <si>
    <t>cir128</t>
  </si>
  <si>
    <t>cir129</t>
  </si>
  <si>
    <t>cir130</t>
  </si>
  <si>
    <t>cir131</t>
  </si>
  <si>
    <t>circ63</t>
  </si>
  <si>
    <t xml:space="preserve">Telar Circular No 63          </t>
  </si>
  <si>
    <t>circ64</t>
  </si>
  <si>
    <t xml:space="preserve">Telar Circular No 64          </t>
  </si>
  <si>
    <t>circ67</t>
  </si>
  <si>
    <t xml:space="preserve">Telar Circular No 67-Traslado Y  Adecuacion        </t>
  </si>
  <si>
    <t>circ68</t>
  </si>
  <si>
    <t xml:space="preserve">Telar Circular No 68-Montaje Y Puesta Marcha      </t>
  </si>
  <si>
    <t>circ69</t>
  </si>
  <si>
    <t xml:space="preserve">Telar Circular No 69-Montaje Y Puesta Marcha      </t>
  </si>
  <si>
    <t>circ70</t>
  </si>
  <si>
    <t xml:space="preserve">Telar Circular No 70-Adecuac. Tejido Tubular Fique </t>
  </si>
  <si>
    <t>circ71</t>
  </si>
  <si>
    <t xml:space="preserve">Telar Circular No 71-Adecuac. Tejido Tubular Fique </t>
  </si>
  <si>
    <t>circ72</t>
  </si>
  <si>
    <t xml:space="preserve">Telar Circular No 72-Montaje Y Puesta Marcha       </t>
  </si>
  <si>
    <t>circ73</t>
  </si>
  <si>
    <t xml:space="preserve">Telar Circular No 73-Traslado Y  Adecuacion        </t>
  </si>
  <si>
    <t>circ74</t>
  </si>
  <si>
    <t xml:space="preserve">Telar Circular No 74-Adecuac. Tejido Tubular Fique </t>
  </si>
  <si>
    <t>circ75</t>
  </si>
  <si>
    <t xml:space="preserve">Telar Circular No 75-Adecuac. Tejido Tubular Fique </t>
  </si>
  <si>
    <t>circ76</t>
  </si>
  <si>
    <t xml:space="preserve">Telar Circular No 76-Traslado Y  Adecuacion        </t>
  </si>
  <si>
    <t>circ77</t>
  </si>
  <si>
    <t xml:space="preserve">Telar Circular No 77-Traslado Y  Adecuacion        </t>
  </si>
  <si>
    <t>circ78</t>
  </si>
  <si>
    <t xml:space="preserve">Telar Circular No 78-Traslado Y  Adecuacion        </t>
  </si>
  <si>
    <t>circ79</t>
  </si>
  <si>
    <t xml:space="preserve">Telar Circular No 79-Producc Tejidos Tubul Finos   </t>
  </si>
  <si>
    <t>circ80</t>
  </si>
  <si>
    <t xml:space="preserve">Telar Circular No 80          </t>
  </si>
  <si>
    <t>coha01</t>
  </si>
  <si>
    <t xml:space="preserve">Prensa Hidraul 75 Ton Mod Ehc </t>
  </si>
  <si>
    <t>cort03</t>
  </si>
  <si>
    <t xml:space="preserve">Cortadora Tela Manual Ten-Tex </t>
  </si>
  <si>
    <t>Ten-tex</t>
  </si>
  <si>
    <t>cort04</t>
  </si>
  <si>
    <t>cose04</t>
  </si>
  <si>
    <t xml:space="preserve">Cerrad Sacos Newlong Np-7A    </t>
  </si>
  <si>
    <t>Newlong</t>
  </si>
  <si>
    <t>cote01</t>
  </si>
  <si>
    <t xml:space="preserve">Cortadora De Tela Nro. 1      </t>
  </si>
  <si>
    <t>cote02</t>
  </si>
  <si>
    <t xml:space="preserve">Cortadora De Tela Nro. 2      </t>
  </si>
  <si>
    <t>cote03</t>
  </si>
  <si>
    <t xml:space="preserve">Mesa De Corte Tela Tubular-Maq Extendedora Tela Usada    </t>
  </si>
  <si>
    <t>dife01</t>
  </si>
  <si>
    <t>Diferencial Manual Yale Mod Nh</t>
  </si>
  <si>
    <t>Yale</t>
  </si>
  <si>
    <t>dife03</t>
  </si>
  <si>
    <t xml:space="preserve">Diferencial Electrica Yale    </t>
  </si>
  <si>
    <t>difer2</t>
  </si>
  <si>
    <t>Diferencial De 1 Ton. Marca Yal</t>
  </si>
  <si>
    <t>difer3</t>
  </si>
  <si>
    <t xml:space="preserve">2 Diferenciales Electricas    </t>
  </si>
  <si>
    <t>difer5</t>
  </si>
  <si>
    <t>Diferencial Manual 2 Toneladas</t>
  </si>
  <si>
    <t>difere</t>
  </si>
  <si>
    <t xml:space="preserve">Diferencial Yale De 2 Tonel.  </t>
  </si>
  <si>
    <t>enc006</t>
  </si>
  <si>
    <t xml:space="preserve">Enconadora  Nro. 6  20 Husos  </t>
  </si>
  <si>
    <t>enc011</t>
  </si>
  <si>
    <t xml:space="preserve">Enconadora  Nro. 11  20 Husos </t>
  </si>
  <si>
    <t>enc012</t>
  </si>
  <si>
    <t xml:space="preserve">Enconadora  Nro. 12  20 Husos </t>
  </si>
  <si>
    <t>enc015</t>
  </si>
  <si>
    <t xml:space="preserve">Enconadora  Nro. 15  16 Husos </t>
  </si>
  <si>
    <t>enc018</t>
  </si>
  <si>
    <t xml:space="preserve">Enconadora  Nro. 18  16 Husos </t>
  </si>
  <si>
    <t>enco01</t>
  </si>
  <si>
    <t xml:space="preserve">Enconadora  Nro. 1  16 Husos  </t>
  </si>
  <si>
    <t>enco02</t>
  </si>
  <si>
    <t xml:space="preserve">Enconadora  Nro. 2   16 Husos </t>
  </si>
  <si>
    <t>enco03</t>
  </si>
  <si>
    <t xml:space="preserve">Enconadora  Nro. 3  20 Husos-Montaje De Platos             </t>
  </si>
  <si>
    <t>enco04</t>
  </si>
  <si>
    <t xml:space="preserve">Enconadora  Nro. 4   20 Husos </t>
  </si>
  <si>
    <t>enco05</t>
  </si>
  <si>
    <t xml:space="preserve">Enconadora  Nro. 5  20 Husos  </t>
  </si>
  <si>
    <t>enco07</t>
  </si>
  <si>
    <t xml:space="preserve">Enconadora  Nro. 7  20 Husos  </t>
  </si>
  <si>
    <t>enco08</t>
  </si>
  <si>
    <t xml:space="preserve">Enconadora  Nro. 8  20 Husos  </t>
  </si>
  <si>
    <t>enco09</t>
  </si>
  <si>
    <t xml:space="preserve">Enconadora  Nro. 9  20 Husos  </t>
  </si>
  <si>
    <t>enco10</t>
  </si>
  <si>
    <t xml:space="preserve">Enconadora  Nro. 10  20 Husos </t>
  </si>
  <si>
    <t>enco13</t>
  </si>
  <si>
    <t xml:space="preserve">Enconadora  Nro. 13  20 Husos </t>
  </si>
  <si>
    <t>enco14</t>
  </si>
  <si>
    <t xml:space="preserve">Enconadora  Nro. 14  20 Husos </t>
  </si>
  <si>
    <t>enco17</t>
  </si>
  <si>
    <t xml:space="preserve">Enconadora  Nro. 17  16 Husos </t>
  </si>
  <si>
    <t>enco19</t>
  </si>
  <si>
    <t xml:space="preserve">Enconadora  Nro. 19  12 Husos </t>
  </si>
  <si>
    <t>enco20</t>
  </si>
  <si>
    <t xml:space="preserve">Enconadora  Nro. 20  12 Husos </t>
  </si>
  <si>
    <t>enma03</t>
  </si>
  <si>
    <t xml:space="preserve">Enconadora Mackhaul   3       </t>
  </si>
  <si>
    <t>Mackhaul</t>
  </si>
  <si>
    <t>enma04</t>
  </si>
  <si>
    <t xml:space="preserve">Enconadora Mackhaul   4       </t>
  </si>
  <si>
    <t>enma05</t>
  </si>
  <si>
    <t xml:space="preserve">Enconadora Mackhaul   5       </t>
  </si>
  <si>
    <t>enma06</t>
  </si>
  <si>
    <t xml:space="preserve">Enconadora Mackhaul   6       </t>
  </si>
  <si>
    <t>enre01</t>
  </si>
  <si>
    <t xml:space="preserve">Enc. Retorcido Nro. 1  1H-Paros Para Enredo Y Revientes </t>
  </si>
  <si>
    <t>enre02</t>
  </si>
  <si>
    <t xml:space="preserve">Enc. Retorcido Nro. 2  1 H-Paros Para Enredo Y Revientes </t>
  </si>
  <si>
    <t>enre03</t>
  </si>
  <si>
    <t xml:space="preserve">Enc. Retorcido Nro. 3  1 H-Paros Para Enredo Y Revientes </t>
  </si>
  <si>
    <t>enre04</t>
  </si>
  <si>
    <t xml:space="preserve">Enc. Retorcido Nro. 4  1 H    </t>
  </si>
  <si>
    <t>enre05</t>
  </si>
  <si>
    <t xml:space="preserve">Encon. Retorcido Nro.  5  1 H </t>
  </si>
  <si>
    <t>enre06</t>
  </si>
  <si>
    <t xml:space="preserve">Encon. Retorcido Nro.  6  1 H </t>
  </si>
  <si>
    <t>enre07</t>
  </si>
  <si>
    <t>Encon. Retorcido Nro.  7   1 H</t>
  </si>
  <si>
    <t>enre08</t>
  </si>
  <si>
    <t xml:space="preserve">Enc. Retorcido Nro. 8  1 Huso </t>
  </si>
  <si>
    <t>enre09</t>
  </si>
  <si>
    <t xml:space="preserve">Enc. Retorcido Nro. 9  1 H.   </t>
  </si>
  <si>
    <t>enre10</t>
  </si>
  <si>
    <t xml:space="preserve">Enc. Retorcido Nro. 10 1 H.   </t>
  </si>
  <si>
    <t>enre11</t>
  </si>
  <si>
    <t>Enc. Retorcido Nro. 11    1 H.</t>
  </si>
  <si>
    <t>enre12</t>
  </si>
  <si>
    <t xml:space="preserve">Enc. Retorcido Nro. 12   1 H.-Stma Control Electric-Mejora  </t>
  </si>
  <si>
    <t>enre23</t>
  </si>
  <si>
    <t xml:space="preserve">Encon. Retorcido Nro. 23   1 H-Stma Control Electric-Mejora  </t>
  </si>
  <si>
    <t>enre24</t>
  </si>
  <si>
    <t>Encon. Retorcido Nro. 24  1 H.</t>
  </si>
  <si>
    <t>enre25</t>
  </si>
  <si>
    <t>Encon. Retorcido Nro. 25  1 H.</t>
  </si>
  <si>
    <t>enre29</t>
  </si>
  <si>
    <t xml:space="preserve">Encon. Retorcido Nro. 29-Stma Control Electric-Mejora  </t>
  </si>
  <si>
    <t>esti01</t>
  </si>
  <si>
    <t>Estibadora Hu-Lift Hp 25L 2500</t>
  </si>
  <si>
    <t>Hu-Lift</t>
  </si>
  <si>
    <t>esti13</t>
  </si>
  <si>
    <t xml:space="preserve">Estibadora Hp 25 L Marca Hu   </t>
  </si>
  <si>
    <t>hila01</t>
  </si>
  <si>
    <t xml:space="preserve">Hiladora  Nro. 1  42 Husos    </t>
  </si>
  <si>
    <t>hila02</t>
  </si>
  <si>
    <t xml:space="preserve">Hiladora  Nro. 2  42 Husos-Tablero Electrico Y Control   </t>
  </si>
  <si>
    <t>hila03</t>
  </si>
  <si>
    <t xml:space="preserve">Hiladora  Nro. 3  42 Husos-Odt 600                       </t>
  </si>
  <si>
    <t>hila04</t>
  </si>
  <si>
    <t xml:space="preserve">Hiladora  Nro. 4  42 Husos-Tablero Electrico Y Control   </t>
  </si>
  <si>
    <t>hila05</t>
  </si>
  <si>
    <t xml:space="preserve">Hiladora  Nro. 5  42 Husos-Tablero Electrico Y Control   </t>
  </si>
  <si>
    <t>hila06</t>
  </si>
  <si>
    <t xml:space="preserve">Hiladora  Nro. 6  42 Husos-Odt 600                       </t>
  </si>
  <si>
    <t>hila07</t>
  </si>
  <si>
    <t xml:space="preserve">Hiladora  Nro. 7  42 Husos-Tablero Electrico Y Control   </t>
  </si>
  <si>
    <t>hila08</t>
  </si>
  <si>
    <t xml:space="preserve">Hiladora  Nro. 8  42 Husos-Tablero Electrico Y Control   </t>
  </si>
  <si>
    <t>hila09</t>
  </si>
  <si>
    <t xml:space="preserve">Hiladora  Nro. 9  42 Husos-Sistema De Paro Automático      </t>
  </si>
  <si>
    <t>hila10</t>
  </si>
  <si>
    <t xml:space="preserve">Hiladora  Nro. 10   42 Husos-Tablero Electrico Y Control   </t>
  </si>
  <si>
    <t>hila11</t>
  </si>
  <si>
    <t>Hiladora  Nro. 11   42 Husos-Tablero Electronico Y  Control</t>
  </si>
  <si>
    <t>hila12</t>
  </si>
  <si>
    <t xml:space="preserve">Hiladora  Nro. 12   42 Husos-Tablero Electrico Y Control   </t>
  </si>
  <si>
    <t>hila13</t>
  </si>
  <si>
    <t>Hiladora  Nro. 13   42 Husos-Dotacion Paro Automatico Por R</t>
  </si>
  <si>
    <t>hila14</t>
  </si>
  <si>
    <t>Hiladora  Nro. 14   42 Husos-Dotacion Paro Automatico Por R</t>
  </si>
  <si>
    <t>hila15</t>
  </si>
  <si>
    <t xml:space="preserve">Hiladora  Nro. 15   42 Husos-Motor Baldor Em4111T 25Hp     </t>
  </si>
  <si>
    <t>Baldor</t>
  </si>
  <si>
    <t>hila16</t>
  </si>
  <si>
    <t>Hiladora  Nro. 16   42 Husos-Dotacion Paro Automatico Por R</t>
  </si>
  <si>
    <t>hila17</t>
  </si>
  <si>
    <t>Hiladora  Nro. 17   30 Husos-Dotacion Paro Automatico Por R</t>
  </si>
  <si>
    <t>hila18</t>
  </si>
  <si>
    <t>Hiladora  Nro. 18   30 Husos-Dotacion Paro Automatico Por R</t>
  </si>
  <si>
    <t>hila19</t>
  </si>
  <si>
    <t xml:space="preserve">Hiladora  Nro. 19   30 Husos-Mejora Hiladora Odt 586       </t>
  </si>
  <si>
    <t>hila20</t>
  </si>
  <si>
    <t xml:space="preserve">Hiladora  Nro. 20   30 Husos-Sistema De Paro Automático      </t>
  </si>
  <si>
    <t>hila21</t>
  </si>
  <si>
    <t xml:space="preserve">Hiladora  Nro. 21   30 Husos-Tablero Electrico Y Control   </t>
  </si>
  <si>
    <t>hila22</t>
  </si>
  <si>
    <t xml:space="preserve">Hiladora  Nro. 22   30 Husos-Tablero Electrico Y Control   </t>
  </si>
  <si>
    <t>hila23</t>
  </si>
  <si>
    <t xml:space="preserve">Hiladora  Nro. 23   30 Husos-Variador Siemens Micromaster </t>
  </si>
  <si>
    <t>Siemens</t>
  </si>
  <si>
    <t>hila24</t>
  </si>
  <si>
    <t xml:space="preserve">Hiladora  Nro. 24   30 Husos-Sistema De Paro Automático      </t>
  </si>
  <si>
    <t>hila25</t>
  </si>
  <si>
    <t xml:space="preserve">Hiladora  Nro. 25   30 Husos-Tablero Electrico Y Control   </t>
  </si>
  <si>
    <t>hila26</t>
  </si>
  <si>
    <t xml:space="preserve">Hiladora  Nro. 26   30 Husos-Tablero Electrico Y Control   </t>
  </si>
  <si>
    <t>hila27</t>
  </si>
  <si>
    <t xml:space="preserve">Hiladora  Nro. 27   30 Husos-Sistema De Paro Automático      </t>
  </si>
  <si>
    <t>hila28</t>
  </si>
  <si>
    <t xml:space="preserve">Hiladora  Nro. 28   30 Husos-Sistema De Paro Automático      </t>
  </si>
  <si>
    <t>hila29</t>
  </si>
  <si>
    <t xml:space="preserve">Hiladora  Nro. 29   30 Husos-Sistema De Paro Automático      </t>
  </si>
  <si>
    <t>hila30</t>
  </si>
  <si>
    <t xml:space="preserve">Hiladora  Nro. 30   30 Husos-Sistema De Paro Automático      </t>
  </si>
  <si>
    <t>hila31</t>
  </si>
  <si>
    <t xml:space="preserve">Hiladora  Nro. 31   30 Husos-Sistema De Paro Automático      </t>
  </si>
  <si>
    <t>hila32</t>
  </si>
  <si>
    <t xml:space="preserve">Hiladora  Nro. 32   30 Husos-Sistema De Paro Automático      </t>
  </si>
  <si>
    <t>hila33</t>
  </si>
  <si>
    <t xml:space="preserve">Hiladora  Nro. 33   30 Husos-Sistema De Paro Automático      </t>
  </si>
  <si>
    <t>hila34</t>
  </si>
  <si>
    <t xml:space="preserve">Hiladora  Nro. 34   30 Husos-Stema De Paro Automático      </t>
  </si>
  <si>
    <t>hila35</t>
  </si>
  <si>
    <t>Hiladora  Nro.35 30 Husos-Adicion Control De Aranque Y P</t>
  </si>
  <si>
    <t>hila36</t>
  </si>
  <si>
    <t>Hiladora  Nro.36  30 Husos-Adicion Puesta En Marcha Y Par</t>
  </si>
  <si>
    <t>hila37</t>
  </si>
  <si>
    <t>Hiladora  Nro.37 30 Husos-Adicion Puesta En Marcha Y Par</t>
  </si>
  <si>
    <t>hila39</t>
  </si>
  <si>
    <t>Hiladora Nro.39 30 Husos-Adicion Control Arranque Y Par</t>
  </si>
  <si>
    <t>hila40</t>
  </si>
  <si>
    <t>Hiladora Nro. 40 30 Husos-Adicion Puesta En Marcha Y Par</t>
  </si>
  <si>
    <t>hila41</t>
  </si>
  <si>
    <t xml:space="preserve">Hiladora Nro. 41  30 Husos    </t>
  </si>
  <si>
    <t>hila43</t>
  </si>
  <si>
    <t xml:space="preserve">Hiladora Nro 43 Atlante 36 Hus-Paro Automatico               </t>
  </si>
  <si>
    <t>Atlante</t>
  </si>
  <si>
    <t>hila44</t>
  </si>
  <si>
    <t xml:space="preserve">Hiladora Nro.44 Atlante 36 Hus-Paro Automatico               </t>
  </si>
  <si>
    <t>hila45</t>
  </si>
  <si>
    <t xml:space="preserve">Hiladora Nro 45  30 Hus-Orden De Trabajo 611          </t>
  </si>
  <si>
    <t>hila46</t>
  </si>
  <si>
    <t xml:space="preserve">Hiladora Nro.46 Atlante 42 Hus-Paro Automatico               </t>
  </si>
  <si>
    <t>hila47</t>
  </si>
  <si>
    <t xml:space="preserve">Hiladora Nro.47 Atlante 36 Hus-Orden De Trabajo 615          </t>
  </si>
  <si>
    <t>hila48</t>
  </si>
  <si>
    <t xml:space="preserve">Hiladora Nro 48 Atlante 36 Hus-Paro Automatico               </t>
  </si>
  <si>
    <t>hila49</t>
  </si>
  <si>
    <t xml:space="preserve">Hiladora Nro. 49  30 Husos-Sistema De Paro Automático      </t>
  </si>
  <si>
    <t>hila53</t>
  </si>
  <si>
    <t xml:space="preserve">Hiladora Nro. 53  30 Husos-Sistema De Paro Automático      </t>
  </si>
  <si>
    <t>hila57</t>
  </si>
  <si>
    <t>Hiladora Nro. 57  42 Husos-Paro Automatico Electroneumati</t>
  </si>
  <si>
    <t>hila58</t>
  </si>
  <si>
    <t>Hiladora Nro. 58  42 Husos-Paro Automatico Electroneumati</t>
  </si>
  <si>
    <t>hila59</t>
  </si>
  <si>
    <t xml:space="preserve">Hiladora Nro. 59  42 Husos-Sistema De Paro Automático      </t>
  </si>
  <si>
    <t>hila60</t>
  </si>
  <si>
    <t xml:space="preserve">Hiladora Nro. 60  42 Husos-Sistema De Paro Automático      </t>
  </si>
  <si>
    <t>hilv03</t>
  </si>
  <si>
    <t xml:space="preserve">Hilvanadora Singer Nro. 03    </t>
  </si>
  <si>
    <t>hilv05</t>
  </si>
  <si>
    <t xml:space="preserve">Hilvanadora Singer Nro. 05    </t>
  </si>
  <si>
    <t>hilv06</t>
  </si>
  <si>
    <t xml:space="preserve">Hilvanadora Singer Nro. 06    </t>
  </si>
  <si>
    <t>hilv07</t>
  </si>
  <si>
    <t xml:space="preserve">Hilvanadora Singer Nro. 07    </t>
  </si>
  <si>
    <t>hilv08</t>
  </si>
  <si>
    <t xml:space="preserve">Hilvanadora Singer Nro. 08    </t>
  </si>
  <si>
    <t>hilv09</t>
  </si>
  <si>
    <t xml:space="preserve">Hilvanadora Singer Nro. 09    </t>
  </si>
  <si>
    <t>hilv10</t>
  </si>
  <si>
    <t xml:space="preserve">Hilvanadora Singer Nro. 10    </t>
  </si>
  <si>
    <t>hilv11</t>
  </si>
  <si>
    <t xml:space="preserve">Hilvanadora Singer Nro. 11    </t>
  </si>
  <si>
    <t>hilv14</t>
  </si>
  <si>
    <t xml:space="preserve">Hilvanadora Singer Nro. 14    </t>
  </si>
  <si>
    <t>hilv15</t>
  </si>
  <si>
    <t xml:space="preserve">Hilvanadora Singer No  15     </t>
  </si>
  <si>
    <t>hilv16</t>
  </si>
  <si>
    <t xml:space="preserve">Hilvanadora Singer Nro. 16    </t>
  </si>
  <si>
    <t>hilv17</t>
  </si>
  <si>
    <t xml:space="preserve">Hilvanadora Singer Nro. 17    </t>
  </si>
  <si>
    <t>hilv19</t>
  </si>
  <si>
    <t xml:space="preserve">Hilvanadora Singer Nro. 19    </t>
  </si>
  <si>
    <t>hilv20</t>
  </si>
  <si>
    <t xml:space="preserve">Hilvanadora Singer Nro. 20    </t>
  </si>
  <si>
    <t>hilv21</t>
  </si>
  <si>
    <t xml:space="preserve">Hilvanadora Singer Nro. 21    </t>
  </si>
  <si>
    <t>hilv22</t>
  </si>
  <si>
    <t xml:space="preserve">Hilvanadora Singer Nro. 22    </t>
  </si>
  <si>
    <t>hilv23</t>
  </si>
  <si>
    <t xml:space="preserve">Hilvanadora Singer Nro. 23    </t>
  </si>
  <si>
    <t>hilv24</t>
  </si>
  <si>
    <t xml:space="preserve">Hilvanadora Singer Nro. 24    </t>
  </si>
  <si>
    <t>hilv25</t>
  </si>
  <si>
    <t xml:space="preserve">Hilvanadora Singer Nro. 25    </t>
  </si>
  <si>
    <t>hilv27</t>
  </si>
  <si>
    <t xml:space="preserve">Hilvanadora Singer Nro. 27    </t>
  </si>
  <si>
    <t>hima01</t>
  </si>
  <si>
    <t xml:space="preserve">Hiladora Manila  Nro. 01 24 H.-Sistema De Paro Automático      </t>
  </si>
  <si>
    <t>horn04</t>
  </si>
  <si>
    <t xml:space="preserve">Horno Espadas De 1600W        </t>
  </si>
  <si>
    <t>hose01</t>
  </si>
  <si>
    <t>Horno Secado-Ad.2 Serpentinas P. Vapor De 4</t>
  </si>
  <si>
    <t>humi10</t>
  </si>
  <si>
    <t xml:space="preserve">Humificador Airwet 11Gal/Hr   </t>
  </si>
  <si>
    <t>Airwet</t>
  </si>
  <si>
    <t>marc01</t>
  </si>
  <si>
    <t xml:space="preserve">Marcadora  Nro. 1-Transformacion A 3 Tintas     </t>
  </si>
  <si>
    <t>marc02</t>
  </si>
  <si>
    <t xml:space="preserve">Marcadora  Nro. 2-Motorreductor R270 19014      </t>
  </si>
  <si>
    <t>marc03</t>
  </si>
  <si>
    <t xml:space="preserve">Marcadora  Nro. 3             </t>
  </si>
  <si>
    <t>marc04</t>
  </si>
  <si>
    <t xml:space="preserve">Marcad Horiz 4 Tintas Fique   </t>
  </si>
  <si>
    <t>mcad01</t>
  </si>
  <si>
    <t xml:space="preserve">Maquina De Coser Adler        </t>
  </si>
  <si>
    <t>Adler</t>
  </si>
  <si>
    <t>mech11</t>
  </si>
  <si>
    <t xml:space="preserve">Mechera Peinado Nro. 1        </t>
  </si>
  <si>
    <t>mech12</t>
  </si>
  <si>
    <t xml:space="preserve">Mechera Peinado Nro.  2       </t>
  </si>
  <si>
    <t>mech13</t>
  </si>
  <si>
    <t xml:space="preserve">Mechera Peinado Nro.  3       </t>
  </si>
  <si>
    <t>mech14</t>
  </si>
  <si>
    <t xml:space="preserve">Mechera Peinado Nro.  4       </t>
  </si>
  <si>
    <t>mech15</t>
  </si>
  <si>
    <t xml:space="preserve">Mechera Peinado Nro.  5       </t>
  </si>
  <si>
    <t>mech16</t>
  </si>
  <si>
    <t xml:space="preserve">Mechera Peinado Nro.  6       </t>
  </si>
  <si>
    <t>mech17</t>
  </si>
  <si>
    <t xml:space="preserve">Mechera Peinado Nro.  7       </t>
  </si>
  <si>
    <t>mesa01</t>
  </si>
  <si>
    <t xml:space="preserve">Mesa Transportadora Nro. 1    </t>
  </si>
  <si>
    <t>mesa02</t>
  </si>
  <si>
    <t xml:space="preserve">Mesa Transportadora Nro. 2    </t>
  </si>
  <si>
    <t>moti02</t>
  </si>
  <si>
    <t xml:space="preserve">Motiladora Nro. 2   6 Huso    </t>
  </si>
  <si>
    <t>ovil02</t>
  </si>
  <si>
    <t xml:space="preserve">Ovilladora  Nro. 2  8 Huso    </t>
  </si>
  <si>
    <t>pega01</t>
  </si>
  <si>
    <t xml:space="preserve">Maquina Fileteadora Pegas Us  </t>
  </si>
  <si>
    <t>Pegasus</t>
  </si>
  <si>
    <t>pein13</t>
  </si>
  <si>
    <t xml:space="preserve">1A.  Peinadora  Nro. 3-Tercera Adicion               </t>
  </si>
  <si>
    <t>pein14</t>
  </si>
  <si>
    <t xml:space="preserve">1A.  Peinadora  Nro. 4        </t>
  </si>
  <si>
    <t>pein15</t>
  </si>
  <si>
    <t xml:space="preserve">1A.  Peinadora  Nro. 5        </t>
  </si>
  <si>
    <t>pein21</t>
  </si>
  <si>
    <t xml:space="preserve">2A.  Peinadora  Nro. 1-Desem Tras Pta Funcionam.     </t>
  </si>
  <si>
    <t>pein23</t>
  </si>
  <si>
    <t xml:space="preserve">2A.  Peinadora  Nro. 3-Desem Tras Pta Funcionam.     </t>
  </si>
  <si>
    <t>pein24</t>
  </si>
  <si>
    <t xml:space="preserve">2A.  Peinadora  Nro. 4-Desem Tras Pta Funcionam.     </t>
  </si>
  <si>
    <t>pein31</t>
  </si>
  <si>
    <t xml:space="preserve">3A.  Peinadora  Nro. 1        </t>
  </si>
  <si>
    <t>pein32</t>
  </si>
  <si>
    <t xml:space="preserve">3A.  Peinadora  Nro. 2        </t>
  </si>
  <si>
    <t>pein33</t>
  </si>
  <si>
    <t xml:space="preserve">3A.  Peinadora  Nro. 3        </t>
  </si>
  <si>
    <t>pein34</t>
  </si>
  <si>
    <t xml:space="preserve">3A.  Peinadora  Nro. 4        </t>
  </si>
  <si>
    <t>pein35</t>
  </si>
  <si>
    <t xml:space="preserve">3A.  Peinadora  Nro. 5        </t>
  </si>
  <si>
    <t>pein36</t>
  </si>
  <si>
    <t xml:space="preserve">3A.  Peinadora  Nro. 6        </t>
  </si>
  <si>
    <t>poli01</t>
  </si>
  <si>
    <t>Polipasto Manual De 2 Tonelada</t>
  </si>
  <si>
    <t>poli03</t>
  </si>
  <si>
    <t xml:space="preserve">Diferencial Elect. Kelb-1 10T </t>
  </si>
  <si>
    <t>poli04</t>
  </si>
  <si>
    <t>poli08</t>
  </si>
  <si>
    <t xml:space="preserve">Polipas Electric 600          </t>
  </si>
  <si>
    <t>pren02</t>
  </si>
  <si>
    <t xml:space="preserve">Prensa Nro 2 Enfarado Hidraul-Adaptacion Sistema Hidraulico </t>
  </si>
  <si>
    <t>pren11</t>
  </si>
  <si>
    <t>Prensa 11 Enfaradora Hidraulic-Adic. Sist. Hidraulico Y Motor</t>
  </si>
  <si>
    <t>prep13</t>
  </si>
  <si>
    <t xml:space="preserve">1A.  Preparadora  Nro.3-Desem Tras Pta Funcionam.     </t>
  </si>
  <si>
    <t>prep14</t>
  </si>
  <si>
    <t xml:space="preserve">1A.  Preparadora  Nro.4-Desem Tras Pta Funcionam.     </t>
  </si>
  <si>
    <t>prep23</t>
  </si>
  <si>
    <t xml:space="preserve">2A.  Preparadora  Nro. 3-Desem Tras Pta Funcionam.     </t>
  </si>
  <si>
    <t>prep24</t>
  </si>
  <si>
    <t xml:space="preserve">2A.  Preparadora  Nro. 4-Ot 526 Sistema Neumatico      </t>
  </si>
  <si>
    <t>prrd21</t>
  </si>
  <si>
    <t xml:space="preserve">Primera  Preparadora          </t>
  </si>
  <si>
    <t>prrd22</t>
  </si>
  <si>
    <t xml:space="preserve">Segunda  Preparadora          </t>
  </si>
  <si>
    <t>reto02</t>
  </si>
  <si>
    <t xml:space="preserve">Retorcedoras Nro. 2  24 Huso-Variador Y Motorreductor      </t>
  </si>
  <si>
    <t>reto03</t>
  </si>
  <si>
    <t xml:space="preserve">Retorcedoras Nro. 3  24 Huso-Motorreductor Reto03          </t>
  </si>
  <si>
    <t>reto05</t>
  </si>
  <si>
    <t xml:space="preserve">Retorcedora Mackhaul          </t>
  </si>
  <si>
    <t>revi01</t>
  </si>
  <si>
    <t xml:space="preserve">Revisora De Tela              </t>
  </si>
  <si>
    <t>talb01</t>
  </si>
  <si>
    <t xml:space="preserve">Taladro Banco                 </t>
  </si>
  <si>
    <t>talb02</t>
  </si>
  <si>
    <t xml:space="preserve">Taladro De Banco              </t>
  </si>
  <si>
    <t>teni01</t>
  </si>
  <si>
    <t xml:space="preserve">Tenidora No 1-Segunda Adicion               </t>
  </si>
  <si>
    <t>teni02</t>
  </si>
  <si>
    <t xml:space="preserve">Tenidora Nro 2-Tercera Adicion               </t>
  </si>
  <si>
    <t>tos100</t>
  </si>
  <si>
    <t>Telar Onemack Sb Nro 100   Atl</t>
  </si>
  <si>
    <t>Onemack</t>
  </si>
  <si>
    <t>tos101</t>
  </si>
  <si>
    <t>Telar Onemack Sb Nro 101   Atl</t>
  </si>
  <si>
    <t>tos102</t>
  </si>
  <si>
    <t xml:space="preserve">Telar Onemack Sb Nro 102  Atl </t>
  </si>
  <si>
    <t>tos103</t>
  </si>
  <si>
    <t xml:space="preserve">Telar Onemack Sb Nro 103 Atl  </t>
  </si>
  <si>
    <t>tos104</t>
  </si>
  <si>
    <t xml:space="preserve">Telar Onemack Sb Nro 104  Atl </t>
  </si>
  <si>
    <t>tos105</t>
  </si>
  <si>
    <t>Telar Onemack Sb Nro 105   Atl</t>
  </si>
  <si>
    <t>tos106</t>
  </si>
  <si>
    <t xml:space="preserve">Telar Onemack Sb Nro 106  Atl </t>
  </si>
  <si>
    <t>tos107</t>
  </si>
  <si>
    <t xml:space="preserve">Telar Onemack Sb Nro 107  Atl </t>
  </si>
  <si>
    <t>tos108</t>
  </si>
  <si>
    <t>Telar Onemack Sb Nro 108   Atl</t>
  </si>
  <si>
    <t>tos109</t>
  </si>
  <si>
    <t>Telar Onemack Sb Nro 109   Atl</t>
  </si>
  <si>
    <t>tos110</t>
  </si>
  <si>
    <t xml:space="preserve">Telar Onemack Sb Nro 110  Atl </t>
  </si>
  <si>
    <t>tosb51</t>
  </si>
  <si>
    <t xml:space="preserve">Telar Onemack Sb  Nro. 51-Primera Adicion               </t>
  </si>
  <si>
    <t>tosb52</t>
  </si>
  <si>
    <t xml:space="preserve">Telar Onemack Sb  Nro. 52-Primera Adicion               </t>
  </si>
  <si>
    <t>tosb53</t>
  </si>
  <si>
    <t xml:space="preserve">Telar Onemack Sb  Nro. 53-Primera Adicion               </t>
  </si>
  <si>
    <t>tosb54</t>
  </si>
  <si>
    <t xml:space="preserve">Telar Onemack Sb  Nro. 54-Primera Adicion               </t>
  </si>
  <si>
    <t>tosb55</t>
  </si>
  <si>
    <t xml:space="preserve">Telar Onemack Sb  Nro. 55-Primera Adicion               </t>
  </si>
  <si>
    <t>tosb56</t>
  </si>
  <si>
    <t xml:space="preserve">Telar Onemack Sb  Nro. 56-Primera Adicion               </t>
  </si>
  <si>
    <t>tosb57</t>
  </si>
  <si>
    <t xml:space="preserve">Telar Onemack Sb  Nro. 57-Primera Adicion               </t>
  </si>
  <si>
    <t>tosb58</t>
  </si>
  <si>
    <t xml:space="preserve">Telar Onemack Sb  Nro. 58-Primera Adicion               </t>
  </si>
  <si>
    <t>tosb59</t>
  </si>
  <si>
    <t xml:space="preserve">Telar Onemack Sb  Nro. 59-Primera Adicion               </t>
  </si>
  <si>
    <t>tosb60</t>
  </si>
  <si>
    <t xml:space="preserve">Telar Onemack Sb  Nro. 60-Primera Adicion               </t>
  </si>
  <si>
    <t>tosb61</t>
  </si>
  <si>
    <t xml:space="preserve">Telar Onemack Sb  Nro. 61-Primera Adicion               </t>
  </si>
  <si>
    <t>tosb62</t>
  </si>
  <si>
    <t xml:space="preserve">Telar Onemack Sb  Nro. 62-Primera Adicion               </t>
  </si>
  <si>
    <t>tosb63</t>
  </si>
  <si>
    <t xml:space="preserve">Telar Onemack Sb  Nro. 63-Primera Adicion               </t>
  </si>
  <si>
    <t>tosb64</t>
  </si>
  <si>
    <t xml:space="preserve">Telar Onemack Sb  Nro. 64-Primera Adicion               </t>
  </si>
  <si>
    <t>tosb65</t>
  </si>
  <si>
    <t xml:space="preserve">Telar Onemack Sb  Nro. 65-Primera Adicion               </t>
  </si>
  <si>
    <t>tosb66</t>
  </si>
  <si>
    <t xml:space="preserve">Telar Onemack Sb  Nro. 66     </t>
  </si>
  <si>
    <t>tosb67</t>
  </si>
  <si>
    <t xml:space="preserve">Telar Onemack Sb  Nro. 67     </t>
  </si>
  <si>
    <t>tosb68</t>
  </si>
  <si>
    <t xml:space="preserve">Telar Onemack Sb  Nro. 68     </t>
  </si>
  <si>
    <t>tosb69</t>
  </si>
  <si>
    <t xml:space="preserve">Telar Onemack Sb  Nro. 69     </t>
  </si>
  <si>
    <t>tosb70</t>
  </si>
  <si>
    <t xml:space="preserve">Telar Onemack Sb  Nro. 70     </t>
  </si>
  <si>
    <t>tosb71</t>
  </si>
  <si>
    <t xml:space="preserve">Telar Onemack Sb  Nro. 71     </t>
  </si>
  <si>
    <t>tosb72</t>
  </si>
  <si>
    <t xml:space="preserve">Telar Onemack Sb  Nro. 72-Primera Adicion               </t>
  </si>
  <si>
    <t>tosb73</t>
  </si>
  <si>
    <t xml:space="preserve">Telar Onemack Sb  Nro. 73-Primera Adicion               </t>
  </si>
  <si>
    <t>tosb74</t>
  </si>
  <si>
    <t xml:space="preserve">Telar Onemack Sb  Nro. 74-Primera Adicion               </t>
  </si>
  <si>
    <t>tosb75</t>
  </si>
  <si>
    <t xml:space="preserve">Telar Onemack Sb  Nro. 75     </t>
  </si>
  <si>
    <t>tosb76</t>
  </si>
  <si>
    <t xml:space="preserve">Telar Onemack Sb  Nro. 76     </t>
  </si>
  <si>
    <t>tosb77</t>
  </si>
  <si>
    <t xml:space="preserve">Telar Onemack Sb  Nro. 77-Primera Adicion               </t>
  </si>
  <si>
    <t>tosb78</t>
  </si>
  <si>
    <t xml:space="preserve">Telar Onemack Sb  Nro. 78-Primera Adicion               </t>
  </si>
  <si>
    <t>tosb79</t>
  </si>
  <si>
    <t xml:space="preserve">Telar Onemack Sb  Nro. 79-Primera Adicion               </t>
  </si>
  <si>
    <t>tosb80</t>
  </si>
  <si>
    <t xml:space="preserve">Telar Onemack Sb  Nro. 80-Primera Adicion               </t>
  </si>
  <si>
    <t>tosb81</t>
  </si>
  <si>
    <t xml:space="preserve">Telar Onemack Sb  Nro. 81-Primera Adicion               </t>
  </si>
  <si>
    <t>tosb82</t>
  </si>
  <si>
    <t xml:space="preserve">Telar Onemack Sb  Nro. 82-Primera Adicion               </t>
  </si>
  <si>
    <t>tosb83</t>
  </si>
  <si>
    <t xml:space="preserve">Telar Onemack Sb  Nro. 83-Primera Adicion               </t>
  </si>
  <si>
    <t>tosb84</t>
  </si>
  <si>
    <t xml:space="preserve">Telar Onemack Sb  Nro. 84-Primera Adicion               </t>
  </si>
  <si>
    <t>tosb85</t>
  </si>
  <si>
    <t xml:space="preserve">Telar Onemack Sb  Nro. 85-Primera Adicion               </t>
  </si>
  <si>
    <t>tosb86</t>
  </si>
  <si>
    <t xml:space="preserve">Telar Onemack Sb  Nro. 86-Primera Adicion               </t>
  </si>
  <si>
    <t>tosb87</t>
  </si>
  <si>
    <t xml:space="preserve">Telar Onemack Sb  Nro. 87-Primera Adicion               </t>
  </si>
  <si>
    <t>tosb88</t>
  </si>
  <si>
    <t xml:space="preserve">Telar Onemack Sb  Nro. 88-Primera Adicion               </t>
  </si>
  <si>
    <t>tosb89</t>
  </si>
  <si>
    <t xml:space="preserve">Telar Onemack Sb  Nro. 89-Primera Adicion               </t>
  </si>
  <si>
    <t>tosb90</t>
  </si>
  <si>
    <t xml:space="preserve">Telar Onemack Sb  Nro. 90-Primera Adicion               </t>
  </si>
  <si>
    <t>tosb91</t>
  </si>
  <si>
    <t xml:space="preserve">Telar Onemack Sb 91 Atl       </t>
  </si>
  <si>
    <t>tosb92</t>
  </si>
  <si>
    <t xml:space="preserve">Telar Onemack Sb 92 Atl       </t>
  </si>
  <si>
    <t>tosb93</t>
  </si>
  <si>
    <t xml:space="preserve">Telar Onemack Sb 93Atl        </t>
  </si>
  <si>
    <t>tosb94</t>
  </si>
  <si>
    <t xml:space="preserve">Telar Onemack Sb 94 Atl       </t>
  </si>
  <si>
    <t>tosb95</t>
  </si>
  <si>
    <t xml:space="preserve">Telar Onemack Sb 95 Atl       </t>
  </si>
  <si>
    <t>tosb96</t>
  </si>
  <si>
    <t xml:space="preserve">Telar Onemack Sb 96  Atl      </t>
  </si>
  <si>
    <t>tosb97</t>
  </si>
  <si>
    <t xml:space="preserve">Telar Onemack Sb 97  Atl      </t>
  </si>
  <si>
    <t>tosb98</t>
  </si>
  <si>
    <t xml:space="preserve">Telar Onemack Sb 98  Atl      </t>
  </si>
  <si>
    <t>tosb99</t>
  </si>
  <si>
    <t xml:space="preserve">Telar Onemack Sb 99  Atl      </t>
  </si>
  <si>
    <t>troll1</t>
  </si>
  <si>
    <t xml:space="preserve">Trolley Manual 2 Toneladas    </t>
  </si>
  <si>
    <t>tsa111</t>
  </si>
  <si>
    <t xml:space="preserve">Telar Onemack Sa  Nro. 111-Segunda Adicion               </t>
  </si>
  <si>
    <t>tsa124</t>
  </si>
  <si>
    <t xml:space="preserve">Telar Onemack Sa  Nro. 124-Primera Adicion               </t>
  </si>
  <si>
    <t>tsa125</t>
  </si>
  <si>
    <t xml:space="preserve">Telar Onemack Sa  Nro. 125-Primera Adicion               </t>
  </si>
  <si>
    <t>tsa126</t>
  </si>
  <si>
    <t xml:space="preserve">Telar Onemack Sa  Nro. 126    </t>
  </si>
  <si>
    <t>tsa127</t>
  </si>
  <si>
    <t xml:space="preserve">Telar Onemack Sa  Nro. 127-Primera Adicion               </t>
  </si>
  <si>
    <t>tsa128</t>
  </si>
  <si>
    <t xml:space="preserve">Telar Onemack Sa  Nro. 128-Primera Adicion               </t>
  </si>
  <si>
    <t>tsa129</t>
  </si>
  <si>
    <t xml:space="preserve">Telar Onemack Sa  Nro. 129-Primera Adicion               </t>
  </si>
  <si>
    <t>tsa130</t>
  </si>
  <si>
    <t xml:space="preserve">Telar Onemack Sa  Nro. 130    </t>
  </si>
  <si>
    <t>tsa131</t>
  </si>
  <si>
    <t xml:space="preserve">Telar Onemack Sa  Nro. 131    </t>
  </si>
  <si>
    <t>tsa134</t>
  </si>
  <si>
    <t xml:space="preserve">Telar Onemack Sa  Nro. 134-Primera Adicion               </t>
  </si>
  <si>
    <t>tuma45</t>
  </si>
  <si>
    <t xml:space="preserve">Telar Twomack Nro. 45         </t>
  </si>
  <si>
    <t>Twomack</t>
  </si>
  <si>
    <t>tuma46</t>
  </si>
  <si>
    <t xml:space="preserve">Telar Twomack Nro. 46         </t>
  </si>
  <si>
    <t>tuma47</t>
  </si>
  <si>
    <t xml:space="preserve">Telar Twomack Nro. 47         </t>
  </si>
  <si>
    <t>tuma48</t>
  </si>
  <si>
    <t xml:space="preserve">Telar Twomack Nro. 48         </t>
  </si>
  <si>
    <t>tuma49</t>
  </si>
  <si>
    <t xml:space="preserve">Telar Twomack Nro. 49         </t>
  </si>
  <si>
    <t>tuma50</t>
  </si>
  <si>
    <t xml:space="preserve">Telar Twomack Nro. 50         </t>
  </si>
  <si>
    <t>urdi01</t>
  </si>
  <si>
    <t xml:space="preserve">Urdidora Joseph Hibbert A-4-Sistema Electronico Control Vel </t>
  </si>
  <si>
    <t>Joseph Hibbert</t>
  </si>
  <si>
    <t>urdi02</t>
  </si>
  <si>
    <t xml:space="preserve">Urdidora Joseph Hibbert-Sistema Electronico Control Vel </t>
  </si>
  <si>
    <t>urdi03</t>
  </si>
  <si>
    <t xml:space="preserve">Urdidora James Mackie Dti-Sistema Electronico Control Vel </t>
  </si>
  <si>
    <t>James Mackie</t>
  </si>
  <si>
    <t>Subtotal Fique</t>
  </si>
  <si>
    <t>alfa01</t>
  </si>
  <si>
    <t xml:space="preserve">Telar Circular 6 Lanzaderas   </t>
  </si>
  <si>
    <t>Starlinger Alpha-6</t>
  </si>
  <si>
    <t>Telares Circulares Pp</t>
  </si>
  <si>
    <t>b</t>
  </si>
  <si>
    <t>alfa02</t>
  </si>
  <si>
    <t>alfa03</t>
  </si>
  <si>
    <t>alfa04</t>
  </si>
  <si>
    <t>alfa05</t>
  </si>
  <si>
    <t>alfa06</t>
  </si>
  <si>
    <t>alfa07</t>
  </si>
  <si>
    <t>alfa08</t>
  </si>
  <si>
    <t>alfa09</t>
  </si>
  <si>
    <t>alfa10</t>
  </si>
  <si>
    <t>alfa11</t>
  </si>
  <si>
    <t>alfa12</t>
  </si>
  <si>
    <t>alfa13</t>
  </si>
  <si>
    <t>alfa14</t>
  </si>
  <si>
    <t>alfa15</t>
  </si>
  <si>
    <t>alfa16</t>
  </si>
  <si>
    <t>alfa17</t>
  </si>
  <si>
    <t>alfa18</t>
  </si>
  <si>
    <t>alfa19</t>
  </si>
  <si>
    <t>alfa20</t>
  </si>
  <si>
    <t>alfa21</t>
  </si>
  <si>
    <t xml:space="preserve">Telar Circular Pp             </t>
  </si>
  <si>
    <t>Alpha</t>
  </si>
  <si>
    <t>alfa22</t>
  </si>
  <si>
    <t>alfa23</t>
  </si>
  <si>
    <t>alfa24</t>
  </si>
  <si>
    <t>alfa25</t>
  </si>
  <si>
    <t>alfa26</t>
  </si>
  <si>
    <t>alfa27</t>
  </si>
  <si>
    <t>alfa28</t>
  </si>
  <si>
    <t>alfa29</t>
  </si>
  <si>
    <t>alfa30</t>
  </si>
  <si>
    <t>alfa31</t>
  </si>
  <si>
    <t>alfa32</t>
  </si>
  <si>
    <t>alfa33</t>
  </si>
  <si>
    <t>alfa34</t>
  </si>
  <si>
    <t>alfa35</t>
  </si>
  <si>
    <t>alfa36</t>
  </si>
  <si>
    <t>alfa37</t>
  </si>
  <si>
    <t>alfa38</t>
  </si>
  <si>
    <t>alfa39</t>
  </si>
  <si>
    <t>alfa40</t>
  </si>
  <si>
    <t>alfa81</t>
  </si>
  <si>
    <t xml:space="preserve">Tel Circ Starlinger Sl-82 Hd" </t>
  </si>
  <si>
    <t>Starlinger</t>
  </si>
  <si>
    <t>alfa82</t>
  </si>
  <si>
    <t>Tel Circ Starlinger Sl-82 Hdin</t>
  </si>
  <si>
    <t>alfa83</t>
  </si>
  <si>
    <t xml:space="preserve">Tel Circ Starlinger Alpha 88  </t>
  </si>
  <si>
    <t>alfa84</t>
  </si>
  <si>
    <t>aspi03</t>
  </si>
  <si>
    <t xml:space="preserve">Aspirad Industr Mod Atla T30S </t>
  </si>
  <si>
    <t>Atla</t>
  </si>
  <si>
    <t>auxtrz</t>
  </si>
  <si>
    <t xml:space="preserve">Auxiliar Trenzadoras          </t>
  </si>
  <si>
    <t>Cables Pp</t>
  </si>
  <si>
    <t>bal003</t>
  </si>
  <si>
    <t xml:space="preserve">Balanza Lexus Fenix 15Kgx1G   </t>
  </si>
  <si>
    <t>Rafias Pp</t>
  </si>
  <si>
    <t>bala02</t>
  </si>
  <si>
    <t>Balanza Electronica # W-001406</t>
  </si>
  <si>
    <t>balan1</t>
  </si>
  <si>
    <t xml:space="preserve">Balanza Marca Sartorius       </t>
  </si>
  <si>
    <t>Sartorious</t>
  </si>
  <si>
    <t>bas021</t>
  </si>
  <si>
    <t xml:space="preserve">Bascula Elect 3000 Grs. Royal </t>
  </si>
  <si>
    <t>Royal</t>
  </si>
  <si>
    <t>basc35</t>
  </si>
  <si>
    <t>Bascula Industrial Modelo P50F</t>
  </si>
  <si>
    <t>Recuperacion Pp</t>
  </si>
  <si>
    <t>basc68</t>
  </si>
  <si>
    <t>Telares Planos Pp</t>
  </si>
  <si>
    <t>bascc2</t>
  </si>
  <si>
    <t>Bascula Nro.02 - Cap.1250.0 Kg</t>
  </si>
  <si>
    <t>cab002</t>
  </si>
  <si>
    <t>Plana U.S. 561-1572640 (Royal)</t>
  </si>
  <si>
    <t>Sacos Pp</t>
  </si>
  <si>
    <t>cab003</t>
  </si>
  <si>
    <t>Plana U.S. 561-1809539 (Royal)</t>
  </si>
  <si>
    <t>cab004</t>
  </si>
  <si>
    <t>Plana U.S. 561-1088160 (Royal)</t>
  </si>
  <si>
    <t>cab005</t>
  </si>
  <si>
    <t>Plana U.S. 561-1463285 (Royal)</t>
  </si>
  <si>
    <t>cab006</t>
  </si>
  <si>
    <t>Plana U.S. 561-1446160 (Royal)</t>
  </si>
  <si>
    <t>cab007</t>
  </si>
  <si>
    <t>Filet U.S. 395-1826371 (Royal)</t>
  </si>
  <si>
    <t>Sacos Pp Manufacturas (Gdv)</t>
  </si>
  <si>
    <t>cab008</t>
  </si>
  <si>
    <t>Filet U.S. 395-1747297 (Royal)</t>
  </si>
  <si>
    <t>ciem01</t>
  </si>
  <si>
    <t xml:space="preserve">Telar Circular Exzakta        </t>
  </si>
  <si>
    <t>Exzakta</t>
  </si>
  <si>
    <t>cir101</t>
  </si>
  <si>
    <t>cir102</t>
  </si>
  <si>
    <t>cir103</t>
  </si>
  <si>
    <t>cir104</t>
  </si>
  <si>
    <t>cir105</t>
  </si>
  <si>
    <t>cir106</t>
  </si>
  <si>
    <t>cir107</t>
  </si>
  <si>
    <t>cir108</t>
  </si>
  <si>
    <t>cir109</t>
  </si>
  <si>
    <t>cir110</t>
  </si>
  <si>
    <t>cir111</t>
  </si>
  <si>
    <t>cir112</t>
  </si>
  <si>
    <t>cir113</t>
  </si>
  <si>
    <t>cir114</t>
  </si>
  <si>
    <t>cir115</t>
  </si>
  <si>
    <t>cir116</t>
  </si>
  <si>
    <t>cir117</t>
  </si>
  <si>
    <t>cir132</t>
  </si>
  <si>
    <t>Telar Circular Lenzing (Royal)</t>
  </si>
  <si>
    <t>cir133</t>
  </si>
  <si>
    <t>cir134</t>
  </si>
  <si>
    <t>cir135</t>
  </si>
  <si>
    <t>cir136</t>
  </si>
  <si>
    <t>cir137</t>
  </si>
  <si>
    <t>cir138</t>
  </si>
  <si>
    <t>cir139</t>
  </si>
  <si>
    <t>cir140</t>
  </si>
  <si>
    <t>circ62</t>
  </si>
  <si>
    <t xml:space="preserve">Telar Circular No 62          </t>
  </si>
  <si>
    <t>circ65</t>
  </si>
  <si>
    <t xml:space="preserve">Telar Circular No 65          </t>
  </si>
  <si>
    <t>circ66</t>
  </si>
  <si>
    <t xml:space="preserve">Telar Circular No 66          </t>
  </si>
  <si>
    <t>co0903</t>
  </si>
  <si>
    <t xml:space="preserve">Extruder Covema 90-3 (Royal)  </t>
  </si>
  <si>
    <t>Covema Royal</t>
  </si>
  <si>
    <t>codesp</t>
  </si>
  <si>
    <t xml:space="preserve">Cortadora De Desperdicios     </t>
  </si>
  <si>
    <t>comp02</t>
  </si>
  <si>
    <t xml:space="preserve"> Compresor Atlas Copco Ga55   </t>
  </si>
  <si>
    <t>Atlas Copco</t>
  </si>
  <si>
    <t>comp04</t>
  </si>
  <si>
    <t xml:space="preserve">Compresor Atlas Variab 75 Hp  </t>
  </si>
  <si>
    <t>compac</t>
  </si>
  <si>
    <t xml:space="preserve">Compresor 75 Hp Con Secador   </t>
  </si>
  <si>
    <t>compre</t>
  </si>
  <si>
    <t xml:space="preserve">Compresor Ingersoll Rand      </t>
  </si>
  <si>
    <t>Ingersoll Rand</t>
  </si>
  <si>
    <t>cort05</t>
  </si>
  <si>
    <t>Cortadora Guillotina Pierr N40</t>
  </si>
  <si>
    <t>Pierr</t>
  </si>
  <si>
    <t>cose01</t>
  </si>
  <si>
    <t>Maquina Cerradora Neulong Np7A</t>
  </si>
  <si>
    <t>cose03</t>
  </si>
  <si>
    <t>Maquina Cerradora Newlong Np7A</t>
  </si>
  <si>
    <t>ctel02</t>
  </si>
  <si>
    <t xml:space="preserve">Cortadora De Tela Nro 1-Primera Adicion               </t>
  </si>
  <si>
    <t>deco01</t>
  </si>
  <si>
    <t xml:space="preserve">Dispositivo Corte X Ultrason  </t>
  </si>
  <si>
    <t>difer4</t>
  </si>
  <si>
    <t>difer7</t>
  </si>
  <si>
    <t xml:space="preserve">Diferenciales Electr  Hu-Lift </t>
  </si>
  <si>
    <t>ench01</t>
  </si>
  <si>
    <t xml:space="preserve">Equipo De Enchilado           </t>
  </si>
  <si>
    <t>ench02</t>
  </si>
  <si>
    <t xml:space="preserve">Equipo De Enchilado #2        </t>
  </si>
  <si>
    <t>ench03</t>
  </si>
  <si>
    <t xml:space="preserve">Equipo Enchilado De Sacos #3  </t>
  </si>
  <si>
    <t>ench04</t>
  </si>
  <si>
    <t xml:space="preserve">Equipo Enchilado #4           </t>
  </si>
  <si>
    <t>eqauxp</t>
  </si>
  <si>
    <t xml:space="preserve">Equipo Auxiliar De Produccion </t>
  </si>
  <si>
    <t>esti02</t>
  </si>
  <si>
    <t xml:space="preserve">Estibadora Hu-Life Hp 25L     </t>
  </si>
  <si>
    <t>esti03</t>
  </si>
  <si>
    <t xml:space="preserve">Estibadora Hu-Lht Hp 256      </t>
  </si>
  <si>
    <t>esti04</t>
  </si>
  <si>
    <t xml:space="preserve">Estibadora Hp 25L Marca Hu    </t>
  </si>
  <si>
    <t>esti05</t>
  </si>
  <si>
    <t>esti06</t>
  </si>
  <si>
    <t>esti08</t>
  </si>
  <si>
    <t>esti09</t>
  </si>
  <si>
    <t>esti10</t>
  </si>
  <si>
    <t>esti16</t>
  </si>
  <si>
    <t xml:space="preserve">Estibador Manual              </t>
  </si>
  <si>
    <t>esti17</t>
  </si>
  <si>
    <t>esti18</t>
  </si>
  <si>
    <t xml:space="preserve">Estib Ref. Jl-6815. Hu-Lift.  </t>
  </si>
  <si>
    <t>esti19</t>
  </si>
  <si>
    <t>esti20</t>
  </si>
  <si>
    <t>esti21</t>
  </si>
  <si>
    <t>esti22</t>
  </si>
  <si>
    <t>esti23</t>
  </si>
  <si>
    <t>esti24</t>
  </si>
  <si>
    <t>esti25</t>
  </si>
  <si>
    <t>esti26</t>
  </si>
  <si>
    <t>esti29</t>
  </si>
  <si>
    <t>filt01</t>
  </si>
  <si>
    <t xml:space="preserve">Filtro Portatil               </t>
  </si>
  <si>
    <t>filt02</t>
  </si>
  <si>
    <t xml:space="preserve">Filtro Coalec Atlas Copco 175 </t>
  </si>
  <si>
    <t>filtro</t>
  </si>
  <si>
    <t xml:space="preserve">Filtro Marca Ingersol         </t>
  </si>
  <si>
    <t>fle002</t>
  </si>
  <si>
    <t xml:space="preserve">Flexografica (Royal)-Sistema Secado Flexografica   </t>
  </si>
  <si>
    <t>fle004</t>
  </si>
  <si>
    <t xml:space="preserve">Flexografica Doble. (Royal)   </t>
  </si>
  <si>
    <t>flex01</t>
  </si>
  <si>
    <t xml:space="preserve">Flexografica-Sistema De Secado Ot 514      </t>
  </si>
  <si>
    <t>flex03</t>
  </si>
  <si>
    <t xml:space="preserve">Flexografica Doble            </t>
  </si>
  <si>
    <t>flex05</t>
  </si>
  <si>
    <t xml:space="preserve">Flexografica Modelo Ap/Rp_6C  </t>
  </si>
  <si>
    <t>flex06</t>
  </si>
  <si>
    <t>Flexogr Sencil 6 Colores Taiwa</t>
  </si>
  <si>
    <t>Taiwa</t>
  </si>
  <si>
    <t>flex07</t>
  </si>
  <si>
    <t xml:space="preserve">Flexogr 8 Colores Atenplast M </t>
  </si>
  <si>
    <t>Atenplast</t>
  </si>
  <si>
    <t>flex08</t>
  </si>
  <si>
    <t xml:space="preserve">Flexografica Dynaflex         </t>
  </si>
  <si>
    <t>Dynaflex</t>
  </si>
  <si>
    <t>fuel01</t>
  </si>
  <si>
    <t xml:space="preserve">Fuelladora Turntec Gs-80      </t>
  </si>
  <si>
    <t>Turntec</t>
  </si>
  <si>
    <t>fuel02</t>
  </si>
  <si>
    <t xml:space="preserve">Fuellad Turntec  Ogrg-800B    </t>
  </si>
  <si>
    <t xml:space="preserve">gra04 </t>
  </si>
  <si>
    <t xml:space="preserve">Grapadora Plastica. Royal     </t>
  </si>
  <si>
    <t>husill</t>
  </si>
  <si>
    <t xml:space="preserve">Husillo Extruder Barmag       </t>
  </si>
  <si>
    <t>Barmag</t>
  </si>
  <si>
    <t>lami01</t>
  </si>
  <si>
    <t xml:space="preserve">Laminadora Model Ap/Ty La90   </t>
  </si>
  <si>
    <t>Laminadora Pp</t>
  </si>
  <si>
    <t>lami02</t>
  </si>
  <si>
    <t xml:space="preserve">Laminadora Pp Starlinger      </t>
  </si>
  <si>
    <t>laser1</t>
  </si>
  <si>
    <t xml:space="preserve">Maquina Corte Y Grabado       </t>
  </si>
  <si>
    <t>leno01</t>
  </si>
  <si>
    <t>Telar Cir Tejido Leno Starling</t>
  </si>
  <si>
    <t>Leno Starling</t>
  </si>
  <si>
    <t>leno02</t>
  </si>
  <si>
    <t>leno03</t>
  </si>
  <si>
    <t>leno04</t>
  </si>
  <si>
    <t>leno05</t>
  </si>
  <si>
    <t>lico07</t>
  </si>
  <si>
    <t>Formadora De Sacos Fully Autom</t>
  </si>
  <si>
    <t>Fully</t>
  </si>
  <si>
    <t>lico08</t>
  </si>
  <si>
    <t xml:space="preserve">Formadora De Sacos Ap/Cs_2002 </t>
  </si>
  <si>
    <t>Ap/Cs</t>
  </si>
  <si>
    <t>lico09</t>
  </si>
  <si>
    <t>lico10</t>
  </si>
  <si>
    <t xml:space="preserve">Formad. Sacos Mod Ap/Cs 2002  </t>
  </si>
  <si>
    <t>lico11</t>
  </si>
  <si>
    <t xml:space="preserve">Formadora Sacos Formar Fuelle </t>
  </si>
  <si>
    <t>lico12</t>
  </si>
  <si>
    <t xml:space="preserve">Formadora De Sacos Atemplast  </t>
  </si>
  <si>
    <t>lico13</t>
  </si>
  <si>
    <t>lico14</t>
  </si>
  <si>
    <t xml:space="preserve">Formadora De Sacos Atenplast  </t>
  </si>
  <si>
    <t>lico15</t>
  </si>
  <si>
    <t xml:space="preserve">Formadora Saco Atenplast      </t>
  </si>
  <si>
    <t>lico16</t>
  </si>
  <si>
    <t xml:space="preserve">Formadora Atenplast Machinery </t>
  </si>
  <si>
    <t>lico17</t>
  </si>
  <si>
    <t>lico18</t>
  </si>
  <si>
    <t>lico19</t>
  </si>
  <si>
    <t xml:space="preserve"> Formad Sacos Atenplast       </t>
  </si>
  <si>
    <t>lico20</t>
  </si>
  <si>
    <t>lift01</t>
  </si>
  <si>
    <t xml:space="preserve">Estibadora Ref Hu-Lift 2500Kg </t>
  </si>
  <si>
    <t>mcnw01</t>
  </si>
  <si>
    <t>Maqui Cose Newlong Mod Dkn-3Bp</t>
  </si>
  <si>
    <t>mcnw02</t>
  </si>
  <si>
    <t xml:space="preserve">Maqui Cose  Newolng Dkn-3Bp   </t>
  </si>
  <si>
    <t>mcus02</t>
  </si>
  <si>
    <t>Maquina De Coser Union Special</t>
  </si>
  <si>
    <t>Union Special</t>
  </si>
  <si>
    <t>mcus04</t>
  </si>
  <si>
    <t>mcus05</t>
  </si>
  <si>
    <t>mcus07</t>
  </si>
  <si>
    <t>mcus08</t>
  </si>
  <si>
    <t>mcus09</t>
  </si>
  <si>
    <t>mcus11</t>
  </si>
  <si>
    <t>mcus12</t>
  </si>
  <si>
    <t>mcus13</t>
  </si>
  <si>
    <t>mcus14</t>
  </si>
  <si>
    <t>mcus15</t>
  </si>
  <si>
    <t>mcus21</t>
  </si>
  <si>
    <t xml:space="preserve">Maquina De Coser Singer       </t>
  </si>
  <si>
    <t>mcus23</t>
  </si>
  <si>
    <t xml:space="preserve">Maq.  Fileteadora Union Spec  </t>
  </si>
  <si>
    <t>mcus24</t>
  </si>
  <si>
    <t>mesadi</t>
  </si>
  <si>
    <t xml:space="preserve">Mesa De Dibujo 110X90 Cms     </t>
  </si>
  <si>
    <t>mezcla</t>
  </si>
  <si>
    <t xml:space="preserve">Mezclador De Grano            </t>
  </si>
  <si>
    <t>mfot01</t>
  </si>
  <si>
    <t xml:space="preserve">Maquina Fabricar Fotopolimero </t>
  </si>
  <si>
    <t>microm</t>
  </si>
  <si>
    <t xml:space="preserve">Micrometros                   </t>
  </si>
  <si>
    <t>moli02</t>
  </si>
  <si>
    <t>Molino Recup Shuen Li Sh-22 50</t>
  </si>
  <si>
    <t>Shuen</t>
  </si>
  <si>
    <t>mont08</t>
  </si>
  <si>
    <t xml:space="preserve">Montacarga Manual Mt 1029     </t>
  </si>
  <si>
    <t>mrcd03</t>
  </si>
  <si>
    <t xml:space="preserve">Marcadora Nro 3               </t>
  </si>
  <si>
    <t>omeg01</t>
  </si>
  <si>
    <t xml:space="preserve">Telar Omega                   </t>
  </si>
  <si>
    <t>Omega</t>
  </si>
  <si>
    <t>omeg02</t>
  </si>
  <si>
    <t>omeg03</t>
  </si>
  <si>
    <t>omeg04</t>
  </si>
  <si>
    <t>omeg05</t>
  </si>
  <si>
    <t>omeg06</t>
  </si>
  <si>
    <t>omeg07</t>
  </si>
  <si>
    <t>omeg08</t>
  </si>
  <si>
    <t>omeg09</t>
  </si>
  <si>
    <t>omeg10</t>
  </si>
  <si>
    <t>omeg11</t>
  </si>
  <si>
    <t>omeg12</t>
  </si>
  <si>
    <t>omeg13</t>
  </si>
  <si>
    <t>omeg14</t>
  </si>
  <si>
    <t>omeg15</t>
  </si>
  <si>
    <t>omeg16</t>
  </si>
  <si>
    <t>omeg17</t>
  </si>
  <si>
    <t>omeg18</t>
  </si>
  <si>
    <t>omeg19</t>
  </si>
  <si>
    <t>omeg20</t>
  </si>
  <si>
    <t>omeg21</t>
  </si>
  <si>
    <t>omeg22</t>
  </si>
  <si>
    <t>omeg23</t>
  </si>
  <si>
    <t>omeg24</t>
  </si>
  <si>
    <t>omeg25</t>
  </si>
  <si>
    <t>omeg26</t>
  </si>
  <si>
    <t>omeg27</t>
  </si>
  <si>
    <t>omeg28</t>
  </si>
  <si>
    <t>omeg29</t>
  </si>
  <si>
    <t>omeg30</t>
  </si>
  <si>
    <t>plocor</t>
  </si>
  <si>
    <t>Plotter Corte Graphtec Ce 5000</t>
  </si>
  <si>
    <t>Graphtec</t>
  </si>
  <si>
    <t>poli05</t>
  </si>
  <si>
    <t xml:space="preserve">Diferencial Yale Ref Vs2 2Ton Diferencial Electrica         </t>
  </si>
  <si>
    <t>poli06</t>
  </si>
  <si>
    <t xml:space="preserve">Polipasto Manual 1.5 Ton      </t>
  </si>
  <si>
    <t>ppma05</t>
  </si>
  <si>
    <t xml:space="preserve">Princ. Manila  Numero 5       </t>
  </si>
  <si>
    <t>ppma06</t>
  </si>
  <si>
    <t xml:space="preserve">Principal Manila Nro. 06      </t>
  </si>
  <si>
    <t>pr4901</t>
  </si>
  <si>
    <t xml:space="preserve">Prealimentad De Trama Royhdx2 </t>
  </si>
  <si>
    <t>Royhadx2</t>
  </si>
  <si>
    <t xml:space="preserve">pre03 </t>
  </si>
  <si>
    <t xml:space="preserve">Prensa Desperd Hidraul (Royal)-Adicion Montaje Empaques      </t>
  </si>
  <si>
    <t xml:space="preserve">pre14 </t>
  </si>
  <si>
    <t xml:space="preserve">Prensa Hidraulica No 14 Royal </t>
  </si>
  <si>
    <t>pren06</t>
  </si>
  <si>
    <t xml:space="preserve">Prensa 6  Santander De Q      </t>
  </si>
  <si>
    <t>pren13</t>
  </si>
  <si>
    <t xml:space="preserve">Prensa 13  Felpa              </t>
  </si>
  <si>
    <t>pren15</t>
  </si>
  <si>
    <t xml:space="preserve">Prensa Modelo Ap/Hp_30T       </t>
  </si>
  <si>
    <t>Ap/Hp</t>
  </si>
  <si>
    <t>pren16</t>
  </si>
  <si>
    <t>pren18</t>
  </si>
  <si>
    <t xml:space="preserve">Prensa                        </t>
  </si>
  <si>
    <t>pren19</t>
  </si>
  <si>
    <t>prns02</t>
  </si>
  <si>
    <t xml:space="preserve">Prensa No 2                   </t>
  </si>
  <si>
    <t>prns03</t>
  </si>
  <si>
    <t>Prensa Hidraulica A. Pelaez Mo</t>
  </si>
  <si>
    <t>reco01</t>
  </si>
  <si>
    <t xml:space="preserve">Maquina Reciclado Starlinger  </t>
  </si>
  <si>
    <t>sapd01</t>
  </si>
  <si>
    <t xml:space="preserve">Sist De Alineacion Nro Z-7    </t>
  </si>
  <si>
    <t>sapd02</t>
  </si>
  <si>
    <t xml:space="preserve">Stma Alineacion Bobinador     </t>
  </si>
  <si>
    <t>seca02</t>
  </si>
  <si>
    <t xml:space="preserve">Secador De Aire               </t>
  </si>
  <si>
    <t>seca04</t>
  </si>
  <si>
    <t xml:space="preserve">Secad Aire Atlas Copco Fd 150 </t>
  </si>
  <si>
    <t>sefo01</t>
  </si>
  <si>
    <t>Secador Fotop 1.20 X0.9 X1Mx5B</t>
  </si>
  <si>
    <t>sell02</t>
  </si>
  <si>
    <t xml:space="preserve">Alimentacion Teflon Selladora-Selladora Impulso Electronico </t>
  </si>
  <si>
    <t>sell04</t>
  </si>
  <si>
    <t xml:space="preserve">Selladora Impulso Electronico </t>
  </si>
  <si>
    <t>sell05</t>
  </si>
  <si>
    <t>sell06</t>
  </si>
  <si>
    <t>sell07</t>
  </si>
  <si>
    <t>sell08</t>
  </si>
  <si>
    <t>sell09</t>
  </si>
  <si>
    <t>sell10</t>
  </si>
  <si>
    <t>sell11</t>
  </si>
  <si>
    <t>sell12</t>
  </si>
  <si>
    <t>sell13</t>
  </si>
  <si>
    <t>sell14</t>
  </si>
  <si>
    <t>sell15</t>
  </si>
  <si>
    <t xml:space="preserve">Selladora Mpulso Electronico  </t>
  </si>
  <si>
    <t>sell16</t>
  </si>
  <si>
    <t>sell17</t>
  </si>
  <si>
    <t>sm4001</t>
  </si>
  <si>
    <t xml:space="preserve">Colchadora Sima 400/3         </t>
  </si>
  <si>
    <t>Sima</t>
  </si>
  <si>
    <t>star01</t>
  </si>
  <si>
    <t xml:space="preserve">Telar Circular Starlinger     </t>
  </si>
  <si>
    <t>star02</t>
  </si>
  <si>
    <t>star03</t>
  </si>
  <si>
    <t>star04</t>
  </si>
  <si>
    <t>star05</t>
  </si>
  <si>
    <t>star06</t>
  </si>
  <si>
    <t>star07</t>
  </si>
  <si>
    <t>star08</t>
  </si>
  <si>
    <t>star09</t>
  </si>
  <si>
    <t>star10</t>
  </si>
  <si>
    <t>star11</t>
  </si>
  <si>
    <t>star12</t>
  </si>
  <si>
    <t>star13</t>
  </si>
  <si>
    <t>star14</t>
  </si>
  <si>
    <t>star15</t>
  </si>
  <si>
    <t>star16</t>
  </si>
  <si>
    <t>star17</t>
  </si>
  <si>
    <t>star18</t>
  </si>
  <si>
    <t>star19</t>
  </si>
  <si>
    <t>star20</t>
  </si>
  <si>
    <t>star21</t>
  </si>
  <si>
    <t>star22</t>
  </si>
  <si>
    <t>star23</t>
  </si>
  <si>
    <t>star24</t>
  </si>
  <si>
    <t>star25</t>
  </si>
  <si>
    <t>star26</t>
  </si>
  <si>
    <t>star27</t>
  </si>
  <si>
    <t>star28</t>
  </si>
  <si>
    <t>star29</t>
  </si>
  <si>
    <t>star30</t>
  </si>
  <si>
    <t>star31</t>
  </si>
  <si>
    <t>star32</t>
  </si>
  <si>
    <t>star33</t>
  </si>
  <si>
    <t>star34</t>
  </si>
  <si>
    <t>star35</t>
  </si>
  <si>
    <t>star36</t>
  </si>
  <si>
    <t>Telar Cir Starlinger Stacoloom</t>
  </si>
  <si>
    <t>star37</t>
  </si>
  <si>
    <t>star38</t>
  </si>
  <si>
    <t>star39</t>
  </si>
  <si>
    <t>star40</t>
  </si>
  <si>
    <t>star41</t>
  </si>
  <si>
    <t>star42</t>
  </si>
  <si>
    <t>star43</t>
  </si>
  <si>
    <t>star44</t>
  </si>
  <si>
    <t>star45</t>
  </si>
  <si>
    <t>stare1</t>
  </si>
  <si>
    <t>Extrud Starlinger Starex 1400S</t>
  </si>
  <si>
    <t>stare2</t>
  </si>
  <si>
    <t xml:space="preserve">Struder Starex 1500 Es/120    </t>
  </si>
  <si>
    <t>Starex</t>
  </si>
  <si>
    <t>starex</t>
  </si>
  <si>
    <t xml:space="preserve">Extruder Starex 1400S/120     </t>
  </si>
  <si>
    <t>sulz01</t>
  </si>
  <si>
    <t xml:space="preserve">Telar Sulzer Nro. 01 Venezuela-Dispositivo De Corte          </t>
  </si>
  <si>
    <t>Sulzer</t>
  </si>
  <si>
    <t>sulz02</t>
  </si>
  <si>
    <t xml:space="preserve">Telar Sulzer Nro. 02 Venezuela-Dispositivo De Corte          </t>
  </si>
  <si>
    <t>sulz03</t>
  </si>
  <si>
    <t xml:space="preserve">Telar Sulzer Nro. 03 Venezuela-Motorreductor P=0,25 Kw       </t>
  </si>
  <si>
    <t>sulz04</t>
  </si>
  <si>
    <t xml:space="preserve">Telar Sulzer Nro. 04 Venezuela-Repuestos Telares Sulzer      </t>
  </si>
  <si>
    <t>sulz05</t>
  </si>
  <si>
    <t xml:space="preserve">Telar Sulzer Nro. 05-Adicion No 1                  </t>
  </si>
  <si>
    <t>sulz06</t>
  </si>
  <si>
    <t xml:space="preserve">Telar Sulzer Nro. 06          </t>
  </si>
  <si>
    <t>sulz07</t>
  </si>
  <si>
    <t xml:space="preserve">Telar Sulzer Nro. 07          </t>
  </si>
  <si>
    <t>sulz08</t>
  </si>
  <si>
    <t xml:space="preserve">Telar Sulzer Nro. 08          </t>
  </si>
  <si>
    <t>sulz09</t>
  </si>
  <si>
    <t xml:space="preserve">Telar Sulzer Nro. 09          </t>
  </si>
  <si>
    <t>sulz10</t>
  </si>
  <si>
    <t xml:space="preserve">Telar Sulzer Nro. 10          </t>
  </si>
  <si>
    <t>sulz11</t>
  </si>
  <si>
    <t xml:space="preserve">Telar Sulzer Nro. 11          </t>
  </si>
  <si>
    <t>sulz12</t>
  </si>
  <si>
    <t xml:space="preserve">Telar Sulzer Nro. 12          </t>
  </si>
  <si>
    <t>sulz13</t>
  </si>
  <si>
    <t xml:space="preserve">Telar Sulzer Nro. 13          </t>
  </si>
  <si>
    <t>sulz14</t>
  </si>
  <si>
    <t xml:space="preserve">Telar Sulzer Nro. 14          </t>
  </si>
  <si>
    <t>sulz15</t>
  </si>
  <si>
    <t xml:space="preserve">Telar Sulzer Nro. 15          </t>
  </si>
  <si>
    <t>sulz16</t>
  </si>
  <si>
    <t xml:space="preserve">Telar Sulzer Nro. 16-Caja Control Prealimentado    </t>
  </si>
  <si>
    <t>sulz17</t>
  </si>
  <si>
    <t>Telar Sulzer Nro. 17 Venezuela</t>
  </si>
  <si>
    <t>sulz18</t>
  </si>
  <si>
    <t xml:space="preserve">Telar Sulzer Nro. 18-Dispositivo De Corte          </t>
  </si>
  <si>
    <t>sulz19</t>
  </si>
  <si>
    <t xml:space="preserve">Telar Sulzer Nro. 19-Adicion No. 1                 </t>
  </si>
  <si>
    <t>sulz20</t>
  </si>
  <si>
    <t>Telar Sulzer Nro. 20-Cuarta Adicion- Adec. Tela Som</t>
  </si>
  <si>
    <t>sulz21</t>
  </si>
  <si>
    <t xml:space="preserve">Telar Sulzer Nro. 21          </t>
  </si>
  <si>
    <t>sulz22</t>
  </si>
  <si>
    <t>Telar Sulzer Nro. 22-Cuarta Adicion- Adec. Tela Som</t>
  </si>
  <si>
    <t>sulz23</t>
  </si>
  <si>
    <t xml:space="preserve">Telar Sulzer Nro. 23          </t>
  </si>
  <si>
    <t>sulz24</t>
  </si>
  <si>
    <t xml:space="preserve">Telar Sulzer Nro. 24-Adicion No. 25                </t>
  </si>
  <si>
    <t>sulz25</t>
  </si>
  <si>
    <t xml:space="preserve">Telar Sulzer Nro. 25          </t>
  </si>
  <si>
    <t>sulz26</t>
  </si>
  <si>
    <t>Telar Sulzer Tipo Es 105 Venez</t>
  </si>
  <si>
    <t>sulz27</t>
  </si>
  <si>
    <t>Telar Sulzer Nro. 27 Venez-Telar Sulzer Tipo Es 105 Venez</t>
  </si>
  <si>
    <t>sulz28</t>
  </si>
  <si>
    <t>Telar Sulzer Nro. 28 Venez-Telar Sulzer Tipo Vsk 105 Venz</t>
  </si>
  <si>
    <t>sulz29</t>
  </si>
  <si>
    <t xml:space="preserve">Telar Sulzer Nro. 29 Venez-Telar Sulzer Tipo Es 105 Venz </t>
  </si>
  <si>
    <t>sulz30</t>
  </si>
  <si>
    <t>Telar Sulzer Nro. 30 Venez-Telar Sulzer Tipo Vsk 105 Venz</t>
  </si>
  <si>
    <t>sulz31</t>
  </si>
  <si>
    <t xml:space="preserve">Telar Sulzer Nro. 31 Venez-Telar Sulzer Tipo Es 105 Venz </t>
  </si>
  <si>
    <t>sulz32</t>
  </si>
  <si>
    <t xml:space="preserve">Telar Sulzer Nro. 32 Venez-Telar Sulzer Tipo Es 105 Venz </t>
  </si>
  <si>
    <t>sulz33</t>
  </si>
  <si>
    <t>Telar Sulzer Nro. 33 Venez-Telar Sulzer Tipo Es 105 Venez</t>
  </si>
  <si>
    <t>sulz34</t>
  </si>
  <si>
    <t xml:space="preserve">Telar Sulzer Nro. 34 Venez-Telar Sulzer Tipo Es 105 Venz </t>
  </si>
  <si>
    <t>sulz35</t>
  </si>
  <si>
    <t xml:space="preserve">Telar Sulzer Nro. 35 Venez-Telar Sulzer Tipo Es 105 Venz </t>
  </si>
  <si>
    <t>taco02</t>
  </si>
  <si>
    <t xml:space="preserve"> Tacometro Digital            </t>
  </si>
  <si>
    <t>talb03</t>
  </si>
  <si>
    <t>talb05</t>
  </si>
  <si>
    <t xml:space="preserve">Taladro Banco Marca Bufalo    </t>
  </si>
  <si>
    <t>Bufalo</t>
  </si>
  <si>
    <t>tanq01</t>
  </si>
  <si>
    <t xml:space="preserve">Tanque Aire Comprim Atlas Cop </t>
  </si>
  <si>
    <t>temp01</t>
  </si>
  <si>
    <t>tere01</t>
  </si>
  <si>
    <t xml:space="preserve">Telar Reata                   </t>
  </si>
  <si>
    <t>torr03</t>
  </si>
  <si>
    <t xml:space="preserve">Torre De Enfriamiento 185Gpm  </t>
  </si>
  <si>
    <t>torr05</t>
  </si>
  <si>
    <t xml:space="preserve"> Motobomba Barnes Modelo 2015 </t>
  </si>
  <si>
    <t>Barnes</t>
  </si>
  <si>
    <t>trza01</t>
  </si>
  <si>
    <t xml:space="preserve">Trenzadora Tipo A Nro. 01     </t>
  </si>
  <si>
    <t>trza03</t>
  </si>
  <si>
    <t xml:space="preserve">Trenzadora Tipo A Nro. 03     </t>
  </si>
  <si>
    <t>trzc01</t>
  </si>
  <si>
    <t xml:space="preserve">Trenzadora Tipo C Nro. 01     </t>
  </si>
  <si>
    <t>urdd02</t>
  </si>
  <si>
    <t xml:space="preserve">Urdidor Hacoba-Odt 614                       </t>
  </si>
  <si>
    <t>Hacoba</t>
  </si>
  <si>
    <t>urdd03</t>
  </si>
  <si>
    <t xml:space="preserve">Urdidor Enova Venezuela       </t>
  </si>
  <si>
    <t>Enova Venez</t>
  </si>
  <si>
    <t>Subtotal PP</t>
  </si>
  <si>
    <t>balan2</t>
  </si>
  <si>
    <t xml:space="preserve">Balanza Electronica           </t>
  </si>
  <si>
    <t>Cajas</t>
  </si>
  <si>
    <t>c</t>
  </si>
  <si>
    <t>grap03</t>
  </si>
  <si>
    <t>Sell Soldad Ultrasonido Decoup</t>
  </si>
  <si>
    <t>Decoup</t>
  </si>
  <si>
    <t>sell01</t>
  </si>
  <si>
    <t xml:space="preserve">Selladora Mesa Lamina Cart    </t>
  </si>
  <si>
    <t>troq02</t>
  </si>
  <si>
    <t>Maquin Troquelad Marvi S-180-P</t>
  </si>
  <si>
    <t>troq03</t>
  </si>
  <si>
    <t xml:space="preserve">Maquin Troqueladora J.A.T.O.  </t>
  </si>
  <si>
    <t>J.A.T.O.</t>
  </si>
  <si>
    <t>troque</t>
  </si>
  <si>
    <t xml:space="preserve">Troqueladora                  </t>
  </si>
  <si>
    <t>Subtotal Cajas</t>
  </si>
  <si>
    <t>difer6</t>
  </si>
  <si>
    <t xml:space="preserve">Diferencial Yale Yjl 1 Ton    </t>
  </si>
  <si>
    <t>Mallas</t>
  </si>
  <si>
    <t>d</t>
  </si>
  <si>
    <t>enrro1</t>
  </si>
  <si>
    <t xml:space="preserve">Enrrollador Netlon            </t>
  </si>
  <si>
    <t>Netlon</t>
  </si>
  <si>
    <t>esti14</t>
  </si>
  <si>
    <t xml:space="preserve">Estibadora                    </t>
  </si>
  <si>
    <t>esti27</t>
  </si>
  <si>
    <t>Estibad Altura Jl-6815 Hu-Lift</t>
  </si>
  <si>
    <t>mall01</t>
  </si>
  <si>
    <t xml:space="preserve">Equipo De Mallas              </t>
  </si>
  <si>
    <t>mall02</t>
  </si>
  <si>
    <t xml:space="preserve">Equipo Mallas Envasado        </t>
  </si>
  <si>
    <t>mall03</t>
  </si>
  <si>
    <t xml:space="preserve">Linea Completa Pdccion Mallas </t>
  </si>
  <si>
    <t>mall04</t>
  </si>
  <si>
    <t xml:space="preserve">Extruder Malla Envasado Irs45 </t>
  </si>
  <si>
    <t>mall05</t>
  </si>
  <si>
    <t xml:space="preserve">Extruder Mallas Corelco       </t>
  </si>
  <si>
    <t>Corelco</t>
  </si>
  <si>
    <t>micro1</t>
  </si>
  <si>
    <t xml:space="preserve">Micrometro Digital Plato      </t>
  </si>
  <si>
    <t>Subtotal Mallas</t>
  </si>
  <si>
    <t>cov120</t>
  </si>
  <si>
    <t xml:space="preserve">Linea De Extr. Covema 120-Bobinadora Sima Modelo Sm14   </t>
  </si>
  <si>
    <t>Covema Sima</t>
  </si>
  <si>
    <t>Extrusion De Sogas Y Cordeles</t>
  </si>
  <si>
    <t>e</t>
  </si>
  <si>
    <t>enre13</t>
  </si>
  <si>
    <t xml:space="preserve">Enc. Retorcido Nro. 13 1 H.   </t>
  </si>
  <si>
    <t>Cordeles</t>
  </si>
  <si>
    <t>enre14</t>
  </si>
  <si>
    <t xml:space="preserve">Enc. Retorcido Nro. 14 1 H.   </t>
  </si>
  <si>
    <t>enre15</t>
  </si>
  <si>
    <t xml:space="preserve">Enc. Retorcido Nro. 15 1 H.   </t>
  </si>
  <si>
    <t>enre16</t>
  </si>
  <si>
    <t xml:space="preserve">Enc. Retorcido Nro. 16 1 H.   </t>
  </si>
  <si>
    <t>enre17</t>
  </si>
  <si>
    <t xml:space="preserve">Enc. Retorcido Nro. 17 1 H.   </t>
  </si>
  <si>
    <t>enre18</t>
  </si>
  <si>
    <t xml:space="preserve">Enc. Retorcido Nro. 18 1 H.   </t>
  </si>
  <si>
    <t>enre19</t>
  </si>
  <si>
    <t xml:space="preserve">Enc. Retorcido Nro. 19 1 H.   </t>
  </si>
  <si>
    <t>enre20</t>
  </si>
  <si>
    <t xml:space="preserve">Enc. Retorcido Nro. 20 1 H.   </t>
  </si>
  <si>
    <t>enre21</t>
  </si>
  <si>
    <t xml:space="preserve">Enc. Retorcido Nro. 21 1 H.   </t>
  </si>
  <si>
    <t>hilp02</t>
  </si>
  <si>
    <t xml:space="preserve">Hiladora Nro. 02  30 Husos    </t>
  </si>
  <si>
    <t>hilp03</t>
  </si>
  <si>
    <t xml:space="preserve">Hiladora Nro. 03  30 Husos    </t>
  </si>
  <si>
    <t>hilp04</t>
  </si>
  <si>
    <t xml:space="preserve">Hiladora Nro. 04  30 Husos    </t>
  </si>
  <si>
    <t>hilp05</t>
  </si>
  <si>
    <t xml:space="preserve">Hiladora Nro. 05  30 Husos    </t>
  </si>
  <si>
    <t>hima02</t>
  </si>
  <si>
    <t>Hiladora Manila  Nro. 02 18 H.</t>
  </si>
  <si>
    <t>hima03</t>
  </si>
  <si>
    <t xml:space="preserve">Hiladora De Manila 18 Husos   </t>
  </si>
  <si>
    <t>motor1</t>
  </si>
  <si>
    <t xml:space="preserve">Motor K3 180 Vol  1750 Rpm    </t>
  </si>
  <si>
    <t>ovil01</t>
  </si>
  <si>
    <t xml:space="preserve">Ovilladora  Nro. 1  8 Huso    </t>
  </si>
  <si>
    <t>pkek01</t>
  </si>
  <si>
    <t>P K E K  Nro. 01-Motor De Corriente Directa 175</t>
  </si>
  <si>
    <t>pkek02</t>
  </si>
  <si>
    <t>P K E K  Nro. 02-Motor De Corriente Directa 175</t>
  </si>
  <si>
    <t>pkek03</t>
  </si>
  <si>
    <t xml:space="preserve">P K E K  Nro. 03              </t>
  </si>
  <si>
    <t>pkek04</t>
  </si>
  <si>
    <t xml:space="preserve">P K E K  Nro. 04              </t>
  </si>
  <si>
    <t>pkek05</t>
  </si>
  <si>
    <t xml:space="preserve">P K E K  Nro. 05              </t>
  </si>
  <si>
    <t>pkek06</t>
  </si>
  <si>
    <t xml:space="preserve">P K E K  Nro. 06-Adicion Motor De Cte Directa </t>
  </si>
  <si>
    <t>pkek07</t>
  </si>
  <si>
    <t xml:space="preserve">P K E K  Nro. 07-Adicion Motor De Cte Directa </t>
  </si>
  <si>
    <t>pkek08</t>
  </si>
  <si>
    <t xml:space="preserve">P K E K  Nro. 08              </t>
  </si>
  <si>
    <t>pkek09</t>
  </si>
  <si>
    <t xml:space="preserve">P K E K  Nro. 09              </t>
  </si>
  <si>
    <t>pkek10</t>
  </si>
  <si>
    <t xml:space="preserve">P K E K  Nro. 10              </t>
  </si>
  <si>
    <t>pkek11</t>
  </si>
  <si>
    <t xml:space="preserve">P K E K  Nro. 11              </t>
  </si>
  <si>
    <t>pkek12</t>
  </si>
  <si>
    <t xml:space="preserve">P K E K  Nro. 12              </t>
  </si>
  <si>
    <t>pkek13</t>
  </si>
  <si>
    <t xml:space="preserve">P K E K  Nro. 13              </t>
  </si>
  <si>
    <t>pkek14</t>
  </si>
  <si>
    <t xml:space="preserve">P K E K  Nro. 14              </t>
  </si>
  <si>
    <t>pkek15</t>
  </si>
  <si>
    <t xml:space="preserve">P K E K  Nro. 15              </t>
  </si>
  <si>
    <t>pkek16</t>
  </si>
  <si>
    <t xml:space="preserve">P K E K  Nro. 16              </t>
  </si>
  <si>
    <t>pkek17</t>
  </si>
  <si>
    <t xml:space="preserve">P K E K  Nro. 17              </t>
  </si>
  <si>
    <t>pkek18</t>
  </si>
  <si>
    <t xml:space="preserve">P K E K  Nro. 18              </t>
  </si>
  <si>
    <t>pkek19</t>
  </si>
  <si>
    <t xml:space="preserve">P K E K  Nro. 19              </t>
  </si>
  <si>
    <t>pkek20</t>
  </si>
  <si>
    <t xml:space="preserve">P K E K  Nro. 20              </t>
  </si>
  <si>
    <t>pkek21</t>
  </si>
  <si>
    <t xml:space="preserve">P K E K  Nro. 21              </t>
  </si>
  <si>
    <t>pkek22</t>
  </si>
  <si>
    <t xml:space="preserve">P K E K  Nro. 22              </t>
  </si>
  <si>
    <t>pkek23</t>
  </si>
  <si>
    <t xml:space="preserve">P K E K  Nro. 23              </t>
  </si>
  <si>
    <t>pkek24</t>
  </si>
  <si>
    <t xml:space="preserve">P K E K  Nro. 24              </t>
  </si>
  <si>
    <t>reto01</t>
  </si>
  <si>
    <t xml:space="preserve">Retorcedoras Nro. 1 24 Huso-Variador                      </t>
  </si>
  <si>
    <t>retro3</t>
  </si>
  <si>
    <t xml:space="preserve">Maquina Retorcedora Galan     </t>
  </si>
  <si>
    <t>Galan</t>
  </si>
  <si>
    <t>sima03</t>
  </si>
  <si>
    <t xml:space="preserve">Sima Nro. 03                  </t>
  </si>
  <si>
    <t>sima05</t>
  </si>
  <si>
    <t xml:space="preserve">Sima Nro. 05                  </t>
  </si>
  <si>
    <t>sima06</t>
  </si>
  <si>
    <t xml:space="preserve">Sima Nro. 06                  </t>
  </si>
  <si>
    <t>sima07</t>
  </si>
  <si>
    <t xml:space="preserve">Sima Nro. 07                  </t>
  </si>
  <si>
    <t>sm5701</t>
  </si>
  <si>
    <t xml:space="preserve">Enconadora Sima L57 Gp207202  </t>
  </si>
  <si>
    <t>tute01</t>
  </si>
  <si>
    <t xml:space="preserve">Tunel Termoencogido 500X500   </t>
  </si>
  <si>
    <t>tute02</t>
  </si>
  <si>
    <t xml:space="preserve">Tunel Termoencogido Tt5030E   </t>
  </si>
  <si>
    <t>tute03</t>
  </si>
  <si>
    <t xml:space="preserve">Banda Transportadora Producto </t>
  </si>
  <si>
    <t>Subtotal Cordeles</t>
  </si>
  <si>
    <t>medi02</t>
  </si>
  <si>
    <t>Medidor Consumo Energia Landis</t>
  </si>
  <si>
    <t>Landis</t>
  </si>
  <si>
    <t>Subestaciones Electricas</t>
  </si>
  <si>
    <t>f</t>
  </si>
  <si>
    <t xml:space="preserve">sub14 </t>
  </si>
  <si>
    <t>Subestacion N. 14-Mejoram.Stma Electrico Odt 548</t>
  </si>
  <si>
    <t xml:space="preserve">sub15 </t>
  </si>
  <si>
    <t>Subestacion N. 15-Mejoram.Stma Electrico Odt 548</t>
  </si>
  <si>
    <t xml:space="preserve">sub16 </t>
  </si>
  <si>
    <t xml:space="preserve"> Celda Seccionador Completa   </t>
  </si>
  <si>
    <t>sube01</t>
  </si>
  <si>
    <t>Subestacion Fique 2500 Kva-Mejoram.Stma Electrico Odt 548</t>
  </si>
  <si>
    <t>sube02</t>
  </si>
  <si>
    <t xml:space="preserve">Subestacion Plasticos 4000 Kva-Mayor Vr. Odt 593             </t>
  </si>
  <si>
    <t>subes2</t>
  </si>
  <si>
    <t xml:space="preserve">Subestacion Electrica 500 Kva-Adicion Montaje Empaques      </t>
  </si>
  <si>
    <t>subes3</t>
  </si>
  <si>
    <t>Subestacion No 2 De 500 Kva-Mejoram.Stma Electrico Odt 548</t>
  </si>
  <si>
    <t>subes4</t>
  </si>
  <si>
    <t xml:space="preserve">Planta Electrica A Gasolina   </t>
  </si>
  <si>
    <t>subes7</t>
  </si>
  <si>
    <t xml:space="preserve">Transformador  50Kva          </t>
  </si>
  <si>
    <t>subn01</t>
  </si>
  <si>
    <t xml:space="preserve">Primera Adicion Simens-Celda Seccionador             </t>
  </si>
  <si>
    <t>subn04</t>
  </si>
  <si>
    <t>Subest.N.4 500 Kva-Mejoram.Stma Electrico Odt 548</t>
  </si>
  <si>
    <t>subn05</t>
  </si>
  <si>
    <t xml:space="preserve">Subestacion No 5 500 Kva-Celda Seccionador             </t>
  </si>
  <si>
    <t>subn06</t>
  </si>
  <si>
    <t>Subestacion No 6 500 Kva-Mejoram.Stma Electrico Odt 548</t>
  </si>
  <si>
    <t>subn07</t>
  </si>
  <si>
    <t>Subestacion No 7 500 Kva-Mejoram.Stma Electrico Odt 548</t>
  </si>
  <si>
    <t>subn08</t>
  </si>
  <si>
    <t xml:space="preserve">Subestacion No 8 600 Kva-Adicion No 1                  </t>
  </si>
  <si>
    <t>subn09</t>
  </si>
  <si>
    <t xml:space="preserve">Subestacion No 9 500 Kva-Adicion No 1                  </t>
  </si>
  <si>
    <t>subn10</t>
  </si>
  <si>
    <t>Subestacion No 10 500 Kva-Mejoram.Stma Electrico Odt 548</t>
  </si>
  <si>
    <t>subn11</t>
  </si>
  <si>
    <t>Subes#11 600 Kva Netlon/Cynost</t>
  </si>
  <si>
    <t>Netlong/Cynost</t>
  </si>
  <si>
    <t>subn12</t>
  </si>
  <si>
    <t xml:space="preserve">Subest.N.12 100 Kva           </t>
  </si>
  <si>
    <t>subn13</t>
  </si>
  <si>
    <t>Subestacion No 13 500 Kva-Mejoram.Stma Electrico Odt 548</t>
  </si>
  <si>
    <t>subn16</t>
  </si>
  <si>
    <t>Transformador Trifasico 630Kva</t>
  </si>
  <si>
    <t>subn17</t>
  </si>
  <si>
    <t>subn18</t>
  </si>
  <si>
    <t>Subestac  #18, 800 Kva 13.2 Kv</t>
  </si>
  <si>
    <t>subn19</t>
  </si>
  <si>
    <t>Subestac  #19, 800 Kva 13.2 Kv</t>
  </si>
  <si>
    <t>tfor27</t>
  </si>
  <si>
    <t>Transformador Trifasico 500Kva</t>
  </si>
  <si>
    <t>tfor28</t>
  </si>
  <si>
    <t xml:space="preserve">Transformador Trifasico 75Kva </t>
  </si>
  <si>
    <t>tfor29</t>
  </si>
  <si>
    <t>tfor30</t>
  </si>
  <si>
    <t xml:space="preserve"> Transformador Tipo Seco 75 Kv</t>
  </si>
  <si>
    <t>tran02</t>
  </si>
  <si>
    <t xml:space="preserve">Transformador 01 600 Kva      </t>
  </si>
  <si>
    <t>tran08</t>
  </si>
  <si>
    <t xml:space="preserve">Transfor Trifa 630Kv Aceite   </t>
  </si>
  <si>
    <t xml:space="preserve">tran5 </t>
  </si>
  <si>
    <t xml:space="preserve">Transfor Trifasic Sierra      </t>
  </si>
  <si>
    <t>trans1</t>
  </si>
  <si>
    <t xml:space="preserve">Transformador Trifasico 500Kv </t>
  </si>
  <si>
    <t>trans2</t>
  </si>
  <si>
    <t xml:space="preserve">2 Transformadores 44000/110V  </t>
  </si>
  <si>
    <t>trans3</t>
  </si>
  <si>
    <t>Transforma Trifasico De 500Kva</t>
  </si>
  <si>
    <t>tratri</t>
  </si>
  <si>
    <t xml:space="preserve">Transf Trifasico 500 Kva      </t>
  </si>
  <si>
    <t>Subtotal Subestaciones</t>
  </si>
  <si>
    <t>acoli1</t>
  </si>
  <si>
    <t xml:space="preserve">Acolilladora Bosch Gcm 12     </t>
  </si>
  <si>
    <t>Bosch</t>
  </si>
  <si>
    <t>Taller</t>
  </si>
  <si>
    <t>g</t>
  </si>
  <si>
    <t>caladi</t>
  </si>
  <si>
    <t xml:space="preserve">Caladora Dremel               </t>
  </si>
  <si>
    <t>Dremel</t>
  </si>
  <si>
    <t>calskf</t>
  </si>
  <si>
    <t xml:space="preserve">Calentador Tmbh1-Skf          </t>
  </si>
  <si>
    <t>Taller Electrico</t>
  </si>
  <si>
    <t>cep003</t>
  </si>
  <si>
    <t xml:space="preserve">Cepillo Nro. 3                </t>
  </si>
  <si>
    <t>ciz004</t>
  </si>
  <si>
    <t xml:space="preserve">Cizalla Punzonadora           </t>
  </si>
  <si>
    <t>dob002</t>
  </si>
  <si>
    <t xml:space="preserve">Dobladora De Tubos            </t>
  </si>
  <si>
    <t>dob004</t>
  </si>
  <si>
    <t>Dobladora De Lamina Niagra U-2</t>
  </si>
  <si>
    <t>Niagra</t>
  </si>
  <si>
    <t>emig01</t>
  </si>
  <si>
    <t xml:space="preserve">Equipo Soldadura Lipo Mig 250 </t>
  </si>
  <si>
    <t>Mig</t>
  </si>
  <si>
    <t>esme66</t>
  </si>
  <si>
    <t xml:space="preserve">Esmeril Dw 758 De Wallt       </t>
  </si>
  <si>
    <t>De Walt</t>
  </si>
  <si>
    <t>etig01</t>
  </si>
  <si>
    <t xml:space="preserve">Equipo Soldadura Tipo Tig 185 </t>
  </si>
  <si>
    <t>Tig</t>
  </si>
  <si>
    <t>exhskf</t>
  </si>
  <si>
    <t xml:space="preserve">Kit De Extractores Mtc-110Skf </t>
  </si>
  <si>
    <t>Mtc</t>
  </si>
  <si>
    <t>exmskf</t>
  </si>
  <si>
    <t xml:space="preserve">Extract Mecanico Tmmp-3X300   </t>
  </si>
  <si>
    <t>Tmmp</t>
  </si>
  <si>
    <t>fres01</t>
  </si>
  <si>
    <t xml:space="preserve">Fresadora Nr. 1               </t>
  </si>
  <si>
    <t>fres02</t>
  </si>
  <si>
    <t xml:space="preserve">Fresadora No 2                </t>
  </si>
  <si>
    <t>mand01</t>
  </si>
  <si>
    <t xml:space="preserve">Mandrinadora Union Bft-Primera Adicion "Millvision" </t>
  </si>
  <si>
    <t>Union Bft</t>
  </si>
  <si>
    <t>maqr01</t>
  </si>
  <si>
    <t xml:space="preserve">Maquina Rotuladora            </t>
  </si>
  <si>
    <t>monskf</t>
  </si>
  <si>
    <t xml:space="preserve">Kit De Montaje Tmft-33Skf     </t>
  </si>
  <si>
    <t>mort02</t>
  </si>
  <si>
    <t xml:space="preserve">Mortajadora Mod Sm 250        </t>
  </si>
  <si>
    <t>mort03</t>
  </si>
  <si>
    <t xml:space="preserve">Maquina Amortajadora          </t>
  </si>
  <si>
    <t>multim</t>
  </si>
  <si>
    <t xml:space="preserve">Multimetro Fluke 87           </t>
  </si>
  <si>
    <t>Fluke</t>
  </si>
  <si>
    <t>plas01</t>
  </si>
  <si>
    <t xml:space="preserve">Equipo Corte Plasma Thermal   </t>
  </si>
  <si>
    <t>Thermal</t>
  </si>
  <si>
    <t>poli02</t>
  </si>
  <si>
    <t xml:space="preserve">Polipasto Electrico De Cadena </t>
  </si>
  <si>
    <t>poli07</t>
  </si>
  <si>
    <t xml:space="preserve">Polipasto Electrico Marc Yale </t>
  </si>
  <si>
    <t>pre002</t>
  </si>
  <si>
    <t xml:space="preserve">Prensa Hidraulica             </t>
  </si>
  <si>
    <t>rect02</t>
  </si>
  <si>
    <t>Maquina Rectificadora Dumore 3</t>
  </si>
  <si>
    <t>Dumore</t>
  </si>
  <si>
    <t>regr01</t>
  </si>
  <si>
    <t xml:space="preserve">Registrador Grafico           </t>
  </si>
  <si>
    <t>resor1</t>
  </si>
  <si>
    <t xml:space="preserve">Resortadora                   </t>
  </si>
  <si>
    <t>siebka</t>
  </si>
  <si>
    <t xml:space="preserve">Sierra Mecanica Modelo B.K.A  </t>
  </si>
  <si>
    <t>sier01</t>
  </si>
  <si>
    <t xml:space="preserve">Sierra Nro. 1                 </t>
  </si>
  <si>
    <t>sier03</t>
  </si>
  <si>
    <t xml:space="preserve">Sierra Sin Fin Horizontal     </t>
  </si>
  <si>
    <t>sier06</t>
  </si>
  <si>
    <t xml:space="preserve">Sierra Sinfin Vertical        </t>
  </si>
  <si>
    <t>sola03</t>
  </si>
  <si>
    <t xml:space="preserve">Soldador Autogena             </t>
  </si>
  <si>
    <t>sola06</t>
  </si>
  <si>
    <t xml:space="preserve">Soldadura Autogena            </t>
  </si>
  <si>
    <t>sola07</t>
  </si>
  <si>
    <t>Soldadura Marca  Victor Journe</t>
  </si>
  <si>
    <t>Victor Journe</t>
  </si>
  <si>
    <t>sole04</t>
  </si>
  <si>
    <t xml:space="preserve">Soldador Electrico Nr. 4      </t>
  </si>
  <si>
    <t>sole06</t>
  </si>
  <si>
    <t xml:space="preserve">Soldador Electrico Asteq      </t>
  </si>
  <si>
    <t>Asteq</t>
  </si>
  <si>
    <t>sole07</t>
  </si>
  <si>
    <t xml:space="preserve">Equipo Soldad Arc Master 300  Soldador Electrico Asteq      </t>
  </si>
  <si>
    <t>sole08</t>
  </si>
  <si>
    <t xml:space="preserve">Sold Elect Ref Ark Mast 300S  </t>
  </si>
  <si>
    <t>solpu1</t>
  </si>
  <si>
    <t xml:space="preserve">Soldador De Punto             </t>
  </si>
  <si>
    <t>taco03</t>
  </si>
  <si>
    <t xml:space="preserve">Tacometro Digital             </t>
  </si>
  <si>
    <t xml:space="preserve">tal04 </t>
  </si>
  <si>
    <t xml:space="preserve">Taladro De Plataf Andina.Royal-Taladro Banco Marca Bufalo    </t>
  </si>
  <si>
    <t>tala02</t>
  </si>
  <si>
    <t xml:space="preserve">Taladro  2  Tago              </t>
  </si>
  <si>
    <t>tala03</t>
  </si>
  <si>
    <t xml:space="preserve">Taladro                       </t>
  </si>
  <si>
    <t>tala07</t>
  </si>
  <si>
    <t xml:space="preserve">Taladro Marca Andina De Banco </t>
  </si>
  <si>
    <t>Andina</t>
  </si>
  <si>
    <t>talla1</t>
  </si>
  <si>
    <t xml:space="preserve">Talladora De Engranajes       </t>
  </si>
  <si>
    <t>torev2</t>
  </si>
  <si>
    <t>Torno Revolver Marca Ramco Rml</t>
  </si>
  <si>
    <t>Ramco Rml</t>
  </si>
  <si>
    <t>torn03</t>
  </si>
  <si>
    <t xml:space="preserve">Torno Nr. 3                   </t>
  </si>
  <si>
    <t>torn06</t>
  </si>
  <si>
    <t xml:space="preserve">Torno Nr. 6                   </t>
  </si>
  <si>
    <t>torn07</t>
  </si>
  <si>
    <t xml:space="preserve">Torno Nr. 7                   </t>
  </si>
  <si>
    <t>torn15</t>
  </si>
  <si>
    <t>Torno Marca Tos Tipo Sn 40 C 1</t>
  </si>
  <si>
    <t>Tos</t>
  </si>
  <si>
    <t>torn16</t>
  </si>
  <si>
    <t>torn17</t>
  </si>
  <si>
    <t xml:space="preserve">Torno Nardini-Nodus- Mod 1988 </t>
  </si>
  <si>
    <t>Nardini Nodus</t>
  </si>
  <si>
    <t>torn18</t>
  </si>
  <si>
    <t xml:space="preserve">Torno Universal Modelo Tur    </t>
  </si>
  <si>
    <t>Universal</t>
  </si>
  <si>
    <t>troq01</t>
  </si>
  <si>
    <t xml:space="preserve">Troqueladora Tipo Pevv 25/1-Montaje Y Puesta En Marcha    </t>
  </si>
  <si>
    <t>Subtotal Taller</t>
  </si>
  <si>
    <t>abla01</t>
  </si>
  <si>
    <t xml:space="preserve">Ablandador De Carnes Torrey   </t>
  </si>
  <si>
    <t>Torrey</t>
  </si>
  <si>
    <t>Restaurante</t>
  </si>
  <si>
    <t>h</t>
  </si>
  <si>
    <t>armarl</t>
  </si>
  <si>
    <t xml:space="preserve">Armario Para Loza             </t>
  </si>
  <si>
    <t>asagas</t>
  </si>
  <si>
    <t xml:space="preserve">Asador De Gas                 </t>
  </si>
  <si>
    <t>campex</t>
  </si>
  <si>
    <t xml:space="preserve">Campana Extractora            </t>
  </si>
  <si>
    <t>cconge</t>
  </si>
  <si>
    <t xml:space="preserve">Cuarto De Congelacion         </t>
  </si>
  <si>
    <t>cconse</t>
  </si>
  <si>
    <t xml:space="preserve">Cuarto De Conservacion        </t>
  </si>
  <si>
    <t>estant</t>
  </si>
  <si>
    <t xml:space="preserve">Estanterias Varias            </t>
  </si>
  <si>
    <t>estgas</t>
  </si>
  <si>
    <t xml:space="preserve">Estufa De Coccion A Gas       </t>
  </si>
  <si>
    <t>fregas</t>
  </si>
  <si>
    <t xml:space="preserve">Freidora De Gas               </t>
  </si>
  <si>
    <t>horgas</t>
  </si>
  <si>
    <t xml:space="preserve">Horno De Gas                  </t>
  </si>
  <si>
    <t>lacpo2</t>
  </si>
  <si>
    <t xml:space="preserve">Lavadora De Platos A Vapor    </t>
  </si>
  <si>
    <t>licu01</t>
  </si>
  <si>
    <t xml:space="preserve">Licuadora De 16 Litros        </t>
  </si>
  <si>
    <t>marm03</t>
  </si>
  <si>
    <t xml:space="preserve">Marmita Nr. 3  80 Galones     </t>
  </si>
  <si>
    <t>mesapl</t>
  </si>
  <si>
    <t xml:space="preserve">Mesas Planas 8                </t>
  </si>
  <si>
    <t>moli03</t>
  </si>
  <si>
    <t xml:space="preserve">Molino Para Carne             </t>
  </si>
  <si>
    <t>mosa01</t>
  </si>
  <si>
    <t xml:space="preserve">Mostrador De Autoservicio     </t>
  </si>
  <si>
    <t>proc02</t>
  </si>
  <si>
    <t>Procesador De Alimentos Rg-250</t>
  </si>
  <si>
    <t>sart01</t>
  </si>
  <si>
    <t xml:space="preserve">Sarten Basculante Electrico   </t>
  </si>
  <si>
    <t>Subtotal Restaurante</t>
  </si>
  <si>
    <t>barmag</t>
  </si>
  <si>
    <t xml:space="preserve">Linea De Extrusion Barmag 101 </t>
  </si>
  <si>
    <t>Extrusion Para Telas Planas</t>
  </si>
  <si>
    <t>co0901</t>
  </si>
  <si>
    <t xml:space="preserve">Linea Extrus Covema 90-1.Royal-Adicion Montaje Empaques      </t>
  </si>
  <si>
    <t>cov603</t>
  </si>
  <si>
    <t xml:space="preserve">Linea De Extr. Covema 60 N.3  </t>
  </si>
  <si>
    <t>Covema</t>
  </si>
  <si>
    <t>edolci</t>
  </si>
  <si>
    <t xml:space="preserve">Linea Extrusion Dolci 102 H.-Enconadora Sahm 230 112H Venz </t>
  </si>
  <si>
    <t>Sahm Dolci</t>
  </si>
  <si>
    <t>Subtotal Telas Planas</t>
  </si>
  <si>
    <t>bas041</t>
  </si>
  <si>
    <t>Bascula Nro.41 Electronica -C.</t>
  </si>
  <si>
    <t>Laminas</t>
  </si>
  <si>
    <t>i</t>
  </si>
  <si>
    <t>basc39</t>
  </si>
  <si>
    <t>Bascula Nro.39 - Cap. 2.000 Kg</t>
  </si>
  <si>
    <t>extrcp</t>
  </si>
  <si>
    <t xml:space="preserve">Linea De Extrusion Cartonplast-Edi Cabezal                  </t>
  </si>
  <si>
    <t>graf01</t>
  </si>
  <si>
    <t xml:space="preserve">Grafadora                     </t>
  </si>
  <si>
    <t>torr04</t>
  </si>
  <si>
    <t xml:space="preserve">Torre De Enfriamiento 277Gpm  </t>
  </si>
  <si>
    <t>Subtotal Laminas</t>
  </si>
  <si>
    <t>agit01</t>
  </si>
  <si>
    <t xml:space="preserve">Agitador Magnetico  Thrmolyne </t>
  </si>
  <si>
    <t>Thermolyne</t>
  </si>
  <si>
    <t>Convenio Produccion Mas Limpia</t>
  </si>
  <si>
    <t>agit02</t>
  </si>
  <si>
    <t xml:space="preserve">Agitador Mecanico "Ika"       </t>
  </si>
  <si>
    <t>Ika</t>
  </si>
  <si>
    <t>Control Calidad Y Desarrollo</t>
  </si>
  <si>
    <t>aire04</t>
  </si>
  <si>
    <t xml:space="preserve">Equipo De Aire Acondicionado  </t>
  </si>
  <si>
    <t>aire05</t>
  </si>
  <si>
    <t>auxd05</t>
  </si>
  <si>
    <t xml:space="preserve">Aux Manila Delgada No 5 1H    </t>
  </si>
  <si>
    <t>Cables</t>
  </si>
  <si>
    <t>auxd06</t>
  </si>
  <si>
    <t xml:space="preserve">Aux Manila Delgada No 6 1H-Primera Adicion              </t>
  </si>
  <si>
    <t>auxd07</t>
  </si>
  <si>
    <t xml:space="preserve">Aux Manila Delgada No 7 1H    </t>
  </si>
  <si>
    <t>auxd08</t>
  </si>
  <si>
    <t xml:space="preserve">Aux Manila Delgada No 8 1H    </t>
  </si>
  <si>
    <t>auxd09</t>
  </si>
  <si>
    <t xml:space="preserve">Aux Manila Delgada No 9 1H    </t>
  </si>
  <si>
    <t>auxd10</t>
  </si>
  <si>
    <t xml:space="preserve">Aux Manila Delgada No 10 1H   </t>
  </si>
  <si>
    <t>auxd11</t>
  </si>
  <si>
    <t xml:space="preserve">Aux Manila Delgada No 11 1H   </t>
  </si>
  <si>
    <t>auxg01</t>
  </si>
  <si>
    <t xml:space="preserve">Aux. Manila Gruesa Nro.1      </t>
  </si>
  <si>
    <t>bal001</t>
  </si>
  <si>
    <t xml:space="preserve">Balanza Lexus Mod Nwt 306392  </t>
  </si>
  <si>
    <t>Almacen De Suministros</t>
  </si>
  <si>
    <t>bal004</t>
  </si>
  <si>
    <t xml:space="preserve">Balanza Digital Marca Sakura  </t>
  </si>
  <si>
    <t>Sakura</t>
  </si>
  <si>
    <t>Vicepresidencia Mercadeo Y Vta</t>
  </si>
  <si>
    <t>bala01</t>
  </si>
  <si>
    <t xml:space="preserve">Balanza Electr 240 A(Precisa) </t>
  </si>
  <si>
    <t>Precisa</t>
  </si>
  <si>
    <t>balz06</t>
  </si>
  <si>
    <t xml:space="preserve">Balanza De Colgar 200 Kilos   </t>
  </si>
  <si>
    <t>Bodega Santander De Quilichao</t>
  </si>
  <si>
    <t>Cauca</t>
  </si>
  <si>
    <t>balz07</t>
  </si>
  <si>
    <t>bar001</t>
  </si>
  <si>
    <t xml:space="preserve">Stma Neumatico Muestreo Tinta </t>
  </si>
  <si>
    <t>bas023</t>
  </si>
  <si>
    <t>Bascula Mca 1500 Kilos (Royal)</t>
  </si>
  <si>
    <t>Bodega San Bernardo San Pablo</t>
  </si>
  <si>
    <t>Nariño</t>
  </si>
  <si>
    <t>basc01</t>
  </si>
  <si>
    <t>Bascula Capacidad        2500K</t>
  </si>
  <si>
    <t>Bodega Pto.Terminado Medellin</t>
  </si>
  <si>
    <t>basc27</t>
  </si>
  <si>
    <t xml:space="preserve">Bascula De 500 K              </t>
  </si>
  <si>
    <t>basc29</t>
  </si>
  <si>
    <t>Bascula De 1000 Kg  Ref. P100A</t>
  </si>
  <si>
    <t>Bodega El Tambo</t>
  </si>
  <si>
    <t>basc38</t>
  </si>
  <si>
    <t xml:space="preserve">Bascula Nro. 38 -Port. Cap.500 Indicadores Marca Fwe-Bascula </t>
  </si>
  <si>
    <t>basc41</t>
  </si>
  <si>
    <t xml:space="preserve">Bascula Howe Cap 1000K Indicador Marca Fwe Para      </t>
  </si>
  <si>
    <t>Felpa</t>
  </si>
  <si>
    <t>basc49</t>
  </si>
  <si>
    <t xml:space="preserve">Bascula Portatil              </t>
  </si>
  <si>
    <t>basc60</t>
  </si>
  <si>
    <t>Bascula N. 60 Capacidad 50.000-Segunda Adicion</t>
  </si>
  <si>
    <t>Gestion Humana</t>
  </si>
  <si>
    <t>basc61</t>
  </si>
  <si>
    <t xml:space="preserve">Bascula De Pie 500 Kilos Indicador Marca Fwe Para      </t>
  </si>
  <si>
    <t>basc62</t>
  </si>
  <si>
    <t xml:space="preserve">Bascula De Pie 500 Kilos      </t>
  </si>
  <si>
    <t>basc63</t>
  </si>
  <si>
    <t>basc64</t>
  </si>
  <si>
    <t>Direccion Agricola Y Ambiental</t>
  </si>
  <si>
    <t>basc65</t>
  </si>
  <si>
    <t>Bascula Elect. 1.50 X 1.50 Mts</t>
  </si>
  <si>
    <t>basc66</t>
  </si>
  <si>
    <t>Bodega La Union</t>
  </si>
  <si>
    <t>basc67</t>
  </si>
  <si>
    <t>bateri</t>
  </si>
  <si>
    <t xml:space="preserve">Banco De Baterias De 24 Vol.  </t>
  </si>
  <si>
    <t>Bodega Pasto</t>
  </si>
  <si>
    <t>bozu04</t>
  </si>
  <si>
    <t xml:space="preserve">Bobinadora Zuncho  No 4-Primera Adicion       </t>
  </si>
  <si>
    <t>Zuncho</t>
  </si>
  <si>
    <t>cald01</t>
  </si>
  <si>
    <t xml:space="preserve">Caldera-Adicion No. 6                 </t>
  </si>
  <si>
    <t>Caldera</t>
  </si>
  <si>
    <t>cald02</t>
  </si>
  <si>
    <t xml:space="preserve">Caldera Quema Desperdicio Fiqu-Filtro De Mangas              </t>
  </si>
  <si>
    <t>card01</t>
  </si>
  <si>
    <t xml:space="preserve">Carda Desperdicio-Sistema Control Emision       </t>
  </si>
  <si>
    <t>card12</t>
  </si>
  <si>
    <t xml:space="preserve">1A. Carda Nro. 2-Sistema Control Emision       </t>
  </si>
  <si>
    <t>card13</t>
  </si>
  <si>
    <t xml:space="preserve">1A. Carda N0. 3  Atlante      </t>
  </si>
  <si>
    <t>cose02</t>
  </si>
  <si>
    <t xml:space="preserve">Maquina Cerradora De Sacos    </t>
  </si>
  <si>
    <t>cov601</t>
  </si>
  <si>
    <t xml:space="preserve">Linea De Extr. Covema 60 N.1-Bobinadora Para Zuncho       </t>
  </si>
  <si>
    <t>deco03</t>
  </si>
  <si>
    <t xml:space="preserve">Aparato De Corte Y Sellado    </t>
  </si>
  <si>
    <t>desf01</t>
  </si>
  <si>
    <t xml:space="preserve">Maquina Desfibradora          </t>
  </si>
  <si>
    <t>Bodega Medellin</t>
  </si>
  <si>
    <t>desf02</t>
  </si>
  <si>
    <t xml:space="preserve">Maq Desfibradora Motor Polea  </t>
  </si>
  <si>
    <t>desf03</t>
  </si>
  <si>
    <t xml:space="preserve">Maq Desfibradora De Cabuya    </t>
  </si>
  <si>
    <t>dest02</t>
  </si>
  <si>
    <t xml:space="preserve">Destilador H 2 O     Vilab    </t>
  </si>
  <si>
    <t>Vilab</t>
  </si>
  <si>
    <t>diab01</t>
  </si>
  <si>
    <t xml:space="preserve">Diabla-Cuarta Adicion             </t>
  </si>
  <si>
    <t>diab02</t>
  </si>
  <si>
    <t xml:space="preserve">Transportador Tipo Banda      </t>
  </si>
  <si>
    <t>dife02</t>
  </si>
  <si>
    <t>durome</t>
  </si>
  <si>
    <t xml:space="preserve">Durometros                    </t>
  </si>
  <si>
    <t>esti07</t>
  </si>
  <si>
    <t>esti11</t>
  </si>
  <si>
    <t>esti12</t>
  </si>
  <si>
    <t>esti15</t>
  </si>
  <si>
    <t xml:space="preserve">Dos Estibadores Manuales      </t>
  </si>
  <si>
    <t>felp01</t>
  </si>
  <si>
    <t xml:space="preserve">Felpadora-Ot 517 Reforma Felpadora      </t>
  </si>
  <si>
    <t>felp03</t>
  </si>
  <si>
    <t xml:space="preserve">Felpadora Doa                 </t>
  </si>
  <si>
    <t>Doa</t>
  </si>
  <si>
    <t>felp04</t>
  </si>
  <si>
    <t>Felpadora Doa Tipo1141S, 2600</t>
  </si>
  <si>
    <t>fusi01</t>
  </si>
  <si>
    <t>Aparato Para Medir Puntos De F</t>
  </si>
  <si>
    <t>guad02</t>
  </si>
  <si>
    <t xml:space="preserve">Guadanadora Kawasaki          </t>
  </si>
  <si>
    <t>Kawasaki</t>
  </si>
  <si>
    <t>guad03</t>
  </si>
  <si>
    <t xml:space="preserve">Guadanadora Enermax Gx 34 4T  </t>
  </si>
  <si>
    <t>Enermax</t>
  </si>
  <si>
    <t>Mantenimiento Edificios</t>
  </si>
  <si>
    <t>hdro26</t>
  </si>
  <si>
    <t xml:space="preserve">Hidrometro                    </t>
  </si>
  <si>
    <t>hidr01</t>
  </si>
  <si>
    <t xml:space="preserve">Hidrolavadora Karcher Hd-613  </t>
  </si>
  <si>
    <t>Karcher</t>
  </si>
  <si>
    <t>higr03</t>
  </si>
  <si>
    <t xml:space="preserve">Higrometro Sli                </t>
  </si>
  <si>
    <t>Sli</t>
  </si>
  <si>
    <t>higr23</t>
  </si>
  <si>
    <t xml:space="preserve">1 Higrometro Agua Toy         </t>
  </si>
  <si>
    <t>Toy</t>
  </si>
  <si>
    <t>higr24</t>
  </si>
  <si>
    <t xml:space="preserve">Higrometros Agua Toy          </t>
  </si>
  <si>
    <t>higr28</t>
  </si>
  <si>
    <t xml:space="preserve">Higrometro                    </t>
  </si>
  <si>
    <t>horn05</t>
  </si>
  <si>
    <t xml:space="preserve">Horno Soldadura Electrica     </t>
  </si>
  <si>
    <t>marzu1</t>
  </si>
  <si>
    <t xml:space="preserve">Marcadora Zuncho              </t>
  </si>
  <si>
    <t>maun01</t>
  </si>
  <si>
    <t xml:space="preserve">Maquina Universal Ensayos 01  </t>
  </si>
  <si>
    <t>mcus03</t>
  </si>
  <si>
    <t xml:space="preserve">Maquina Union Special 80700C  </t>
  </si>
  <si>
    <t>Plackless</t>
  </si>
  <si>
    <t>medi01</t>
  </si>
  <si>
    <t xml:space="preserve">Medidor De Rafia              </t>
  </si>
  <si>
    <t>medid1</t>
  </si>
  <si>
    <t xml:space="preserve">Medidor De Fluidez P.P.       </t>
  </si>
  <si>
    <t xml:space="preserve">melec </t>
  </si>
  <si>
    <t xml:space="preserve">Medidor Electronico A. B. B.  </t>
  </si>
  <si>
    <t>metro1</t>
  </si>
  <si>
    <t>Phmetro Digital De Mesa Schott</t>
  </si>
  <si>
    <t>Schott</t>
  </si>
  <si>
    <t>micro3</t>
  </si>
  <si>
    <t xml:space="preserve">Microscopio Triocular Nikon   </t>
  </si>
  <si>
    <t>Nikon</t>
  </si>
  <si>
    <t>mont01</t>
  </si>
  <si>
    <t xml:space="preserve">Montacarga Crown F            </t>
  </si>
  <si>
    <t>Crown F</t>
  </si>
  <si>
    <t>mont02</t>
  </si>
  <si>
    <t>Montacarga Ref Ms 1033 Hu Lift</t>
  </si>
  <si>
    <t>Bodega San Vicente</t>
  </si>
  <si>
    <t>mont03</t>
  </si>
  <si>
    <t>Montacarga Ref.Ms1033 Semielec</t>
  </si>
  <si>
    <t>Semielec</t>
  </si>
  <si>
    <t>mont04</t>
  </si>
  <si>
    <t xml:space="preserve">Montacarga Semielect. Hu-Lift </t>
  </si>
  <si>
    <t>Agencia La Florida Narino</t>
  </si>
  <si>
    <t>mont05</t>
  </si>
  <si>
    <t xml:space="preserve">Montacarga Ref Ms1033         </t>
  </si>
  <si>
    <t>mont06</t>
  </si>
  <si>
    <t>pack01</t>
  </si>
  <si>
    <t xml:space="preserve">Maq Arquear Laminas Cartonpl  </t>
  </si>
  <si>
    <t>plta02</t>
  </si>
  <si>
    <t xml:space="preserve">Planta Electrica              </t>
  </si>
  <si>
    <t>plta03</t>
  </si>
  <si>
    <t>pme004</t>
  </si>
  <si>
    <t>Fibra P.M.</t>
  </si>
  <si>
    <t>pme006</t>
  </si>
  <si>
    <t>pren05</t>
  </si>
  <si>
    <t xml:space="preserve">Prensa Hidraulica Aurelio Pela-Adicion Modificacion         </t>
  </si>
  <si>
    <t>pren07</t>
  </si>
  <si>
    <t xml:space="preserve">Prensa 7  Santander De Q      </t>
  </si>
  <si>
    <t>pren09</t>
  </si>
  <si>
    <t xml:space="preserve">Prensa 9 San Vicente          </t>
  </si>
  <si>
    <t>pren10</t>
  </si>
  <si>
    <t xml:space="preserve">Prensa 10  Santander De Q     </t>
  </si>
  <si>
    <t>pren12</t>
  </si>
  <si>
    <t xml:space="preserve">Prensa 12 De Pasto            </t>
  </si>
  <si>
    <t>pren17</t>
  </si>
  <si>
    <t xml:space="preserve">Compactador Residuos Solidos  </t>
  </si>
  <si>
    <t>Almacen De Excedentes</t>
  </si>
  <si>
    <t>pren20</t>
  </si>
  <si>
    <t xml:space="preserve">Prensa M. Prima Fique 70 Ton  </t>
  </si>
  <si>
    <t>prensa</t>
  </si>
  <si>
    <t xml:space="preserve">Prensa Para Cabuya            </t>
  </si>
  <si>
    <t>prid05</t>
  </si>
  <si>
    <t xml:space="preserve">Princ. Manila Delgada 5 1H.   </t>
  </si>
  <si>
    <t>prig01</t>
  </si>
  <si>
    <t xml:space="preserve">Princ. Manila Gruesa Nr.1 1H.-Polipasto Manual Yalelift 360 </t>
  </si>
  <si>
    <t>Yale lift</t>
  </si>
  <si>
    <t>progra</t>
  </si>
  <si>
    <t xml:space="preserve">Programador Fisicol           </t>
  </si>
  <si>
    <t>Fisicol</t>
  </si>
  <si>
    <t>tacdig</t>
  </si>
  <si>
    <t>taco01</t>
  </si>
  <si>
    <t>Ingenieria Industrial</t>
  </si>
  <si>
    <t>taco04</t>
  </si>
  <si>
    <t>taco05</t>
  </si>
  <si>
    <t>Direccion Tecnica</t>
  </si>
  <si>
    <t>tacome</t>
  </si>
  <si>
    <t>tala08</t>
  </si>
  <si>
    <t>tfor25</t>
  </si>
  <si>
    <t>Transformador Trifasico 20 Kva</t>
  </si>
  <si>
    <t>tfor26</t>
  </si>
  <si>
    <t xml:space="preserve">Transformador Trifasico 30Kva </t>
  </si>
  <si>
    <t>thilt1</t>
  </si>
  <si>
    <t xml:space="preserve">Combo Taladro                 </t>
  </si>
  <si>
    <t>tran03</t>
  </si>
  <si>
    <t xml:space="preserve">Transformador                 </t>
  </si>
  <si>
    <t>Sistemas</t>
  </si>
  <si>
    <t>vari02</t>
  </si>
  <si>
    <t xml:space="preserve">Variador Yaskawa Vu2A0006     </t>
  </si>
  <si>
    <t>Yaskawa</t>
  </si>
  <si>
    <t>zunc01</t>
  </si>
  <si>
    <t xml:space="preserve">Zunchadora Tyranspack Tep-201 </t>
  </si>
  <si>
    <t>Tyranspack</t>
  </si>
  <si>
    <t>Subtotal Otros</t>
  </si>
  <si>
    <t>TOTAL GENERAL</t>
  </si>
  <si>
    <t>CxC Exempleados</t>
  </si>
  <si>
    <t>CxC Incapacidades</t>
  </si>
  <si>
    <t>Diferido</t>
  </si>
  <si>
    <t>Cálculo Actuarial</t>
  </si>
  <si>
    <t>Activos Fijos</t>
  </si>
  <si>
    <t>Terreno y edificios</t>
  </si>
  <si>
    <t>NIIF</t>
  </si>
  <si>
    <t>Colgaap</t>
  </si>
  <si>
    <t>Ajuste</t>
  </si>
  <si>
    <t>Cesantías con retroactividad</t>
  </si>
  <si>
    <t>Pensiones de jubilación</t>
  </si>
  <si>
    <t>Plan de prima de jubilación</t>
  </si>
  <si>
    <t>Prima de antigüedad</t>
  </si>
  <si>
    <t>Maquinaria en Montaje</t>
  </si>
  <si>
    <t>Equipo Electronico</t>
  </si>
  <si>
    <t>Líneas Telefónicas</t>
  </si>
  <si>
    <t xml:space="preserve">Maquinaria y Equipo - Pedidos Imp </t>
  </si>
  <si>
    <t>Vehículos</t>
  </si>
  <si>
    <t>PLACA</t>
  </si>
  <si>
    <t>FHL 665</t>
  </si>
  <si>
    <t>HGW899</t>
  </si>
  <si>
    <t>HGW936</t>
  </si>
  <si>
    <t>LKI256</t>
  </si>
  <si>
    <t>HEY668</t>
  </si>
  <si>
    <t>HEZ643</t>
  </si>
  <si>
    <t>HFM554</t>
  </si>
  <si>
    <t>MTW 807</t>
  </si>
  <si>
    <t>MXZ827</t>
  </si>
  <si>
    <t xml:space="preserve">MARCA </t>
  </si>
  <si>
    <t xml:space="preserve">Hyundai </t>
  </si>
  <si>
    <t xml:space="preserve">Suzuki </t>
  </si>
  <si>
    <t xml:space="preserve">Willys </t>
  </si>
  <si>
    <t>Mercedes Benz</t>
  </si>
  <si>
    <t xml:space="preserve">Toyota </t>
  </si>
  <si>
    <t xml:space="preserve">LINEA </t>
  </si>
  <si>
    <t>Tucson GL</t>
  </si>
  <si>
    <t>Grand Vitara</t>
  </si>
  <si>
    <t>CJ-6</t>
  </si>
  <si>
    <t>SKL 200</t>
  </si>
  <si>
    <t xml:space="preserve">Prado </t>
  </si>
  <si>
    <t>A 200</t>
  </si>
  <si>
    <t>Rav 4</t>
  </si>
  <si>
    <t>CLASE DE VEHÍCULO</t>
  </si>
  <si>
    <t xml:space="preserve">Campero </t>
  </si>
  <si>
    <t>Camioneta</t>
  </si>
  <si>
    <t>Campero</t>
  </si>
  <si>
    <t xml:space="preserve">Automovil </t>
  </si>
  <si>
    <t xml:space="preserve">Camioneta </t>
  </si>
  <si>
    <t>MODELO</t>
  </si>
  <si>
    <t xml:space="preserve">CILINDRAJE </t>
  </si>
  <si>
    <t>Valor Fasecolda</t>
  </si>
  <si>
    <t>Saldo COLGAP</t>
  </si>
  <si>
    <t>Base Fiscal</t>
  </si>
  <si>
    <t>Diferencia Temporaria</t>
  </si>
  <si>
    <t>Saldo Colgaap</t>
  </si>
  <si>
    <t>Imponibles</t>
  </si>
  <si>
    <t>Deducibles</t>
  </si>
  <si>
    <t>Impuesto Diferido crédito</t>
  </si>
  <si>
    <t>Impuesto Diferido dédito</t>
  </si>
  <si>
    <t>Importe depreciable</t>
  </si>
  <si>
    <t>Depreciación</t>
  </si>
  <si>
    <t>impuesto diferido</t>
  </si>
  <si>
    <t>Impuesto diferido</t>
  </si>
  <si>
    <t>CIA DE EMPAQUES S.A</t>
  </si>
  <si>
    <t>BIENES RAICES TERRENOS FISCAL 2013</t>
  </si>
  <si>
    <t>Avalúo NIIF</t>
  </si>
  <si>
    <t>Variación</t>
  </si>
  <si>
    <t>TERRENOS</t>
  </si>
  <si>
    <t xml:space="preserve">ITAGUI </t>
  </si>
  <si>
    <t>CAUCA SANTANDER DE Q</t>
  </si>
  <si>
    <t>LA UNION NARIÑO</t>
  </si>
  <si>
    <t>EL TAMBO NARIÑO</t>
  </si>
  <si>
    <t>ALEJANDRIA ANTIOQUIA</t>
  </si>
  <si>
    <t>LA FLORIDA NARIÑO</t>
  </si>
  <si>
    <t>SAN BERNARDO NARIÑO</t>
  </si>
  <si>
    <t>CONSTRUCCIÓN</t>
  </si>
  <si>
    <t>ITAGUI</t>
  </si>
  <si>
    <t>Informe de compatibilidad para Balance de Apertura Definitivo.xls</t>
  </si>
  <si>
    <t>Ejecutar el 09/07/2014 13:59</t>
  </si>
  <si>
    <t>Las siguientes características de este libro no son compatibles con versiones anteriores de Excel. Estas características podrían perderse o degradarse si abre el libro con una versión anterior de Excel o si guarda el libro con un formato de archivo anterior.</t>
  </si>
  <si>
    <t>Pérdida menor de fidelidad</t>
  </si>
  <si>
    <t>Nº de apariciones</t>
  </si>
  <si>
    <t>Versión</t>
  </si>
  <si>
    <t>Algunas celdas o estilos de este libro contienen un formato no admitido en el formato de archivo seleccionado. Estos formatos se convertirán al formato más cercano disponible.</t>
  </si>
  <si>
    <t>Excel 97-2003</t>
  </si>
  <si>
    <t>Grupo</t>
  </si>
  <si>
    <t>Subcuenta</t>
  </si>
  <si>
    <t>Valorización inversiones</t>
  </si>
  <si>
    <t>Ajuste al valor de las inversiones</t>
  </si>
  <si>
    <t>1105</t>
  </si>
  <si>
    <t>1110</t>
  </si>
  <si>
    <t>1120</t>
  </si>
  <si>
    <t>1205</t>
  </si>
  <si>
    <t>1235</t>
  </si>
  <si>
    <t>1299</t>
  </si>
  <si>
    <t>1305</t>
  </si>
  <si>
    <t>1310</t>
  </si>
  <si>
    <t>1330</t>
  </si>
  <si>
    <t>1335</t>
  </si>
  <si>
    <t>1345</t>
  </si>
  <si>
    <t>1355</t>
  </si>
  <si>
    <t>1365</t>
  </si>
  <si>
    <t>1380</t>
  </si>
  <si>
    <t>1390</t>
  </si>
  <si>
    <t>1399</t>
  </si>
  <si>
    <t>1405</t>
  </si>
  <si>
    <t>1410</t>
  </si>
  <si>
    <t>1430</t>
  </si>
  <si>
    <t>1435</t>
  </si>
  <si>
    <t>1455</t>
  </si>
  <si>
    <t>1465</t>
  </si>
  <si>
    <t>1504</t>
  </si>
  <si>
    <t>1508</t>
  </si>
  <si>
    <t>1512</t>
  </si>
  <si>
    <t>1516</t>
  </si>
  <si>
    <t>1520</t>
  </si>
  <si>
    <t>1524</t>
  </si>
  <si>
    <t>1528</t>
  </si>
  <si>
    <t>1540</t>
  </si>
  <si>
    <t>1556</t>
  </si>
  <si>
    <t>1588</t>
  </si>
  <si>
    <t>1592</t>
  </si>
  <si>
    <t>1705</t>
  </si>
  <si>
    <t>1710</t>
  </si>
  <si>
    <t>1895</t>
  </si>
  <si>
    <t>1905</t>
  </si>
  <si>
    <t>1910</t>
  </si>
  <si>
    <t>2105</t>
  </si>
  <si>
    <t>2110</t>
  </si>
  <si>
    <t>2205</t>
  </si>
  <si>
    <t>2210</t>
  </si>
  <si>
    <t>2335</t>
  </si>
  <si>
    <t>2360</t>
  </si>
  <si>
    <t>2365</t>
  </si>
  <si>
    <t>2367</t>
  </si>
  <si>
    <t>2368</t>
  </si>
  <si>
    <t>2370</t>
  </si>
  <si>
    <t>2380</t>
  </si>
  <si>
    <t>2408</t>
  </si>
  <si>
    <t>2456</t>
  </si>
  <si>
    <t>2505</t>
  </si>
  <si>
    <t>2510</t>
  </si>
  <si>
    <t>2515</t>
  </si>
  <si>
    <t>2520</t>
  </si>
  <si>
    <t>2525</t>
  </si>
  <si>
    <t>2530</t>
  </si>
  <si>
    <t>2620</t>
  </si>
  <si>
    <t>2725</t>
  </si>
  <si>
    <t>2805</t>
  </si>
  <si>
    <t>2815</t>
  </si>
  <si>
    <t>2825</t>
  </si>
  <si>
    <t>2895</t>
  </si>
  <si>
    <t>3105</t>
  </si>
  <si>
    <t>3205</t>
  </si>
  <si>
    <t>3225</t>
  </si>
  <si>
    <t>3305</t>
  </si>
  <si>
    <t>3315</t>
  </si>
  <si>
    <t>3405</t>
  </si>
  <si>
    <t>3605</t>
  </si>
  <si>
    <t>3805</t>
  </si>
  <si>
    <t>3810</t>
  </si>
  <si>
    <t>39</t>
  </si>
  <si>
    <t>SALDOS</t>
  </si>
  <si>
    <t>Neto</t>
  </si>
  <si>
    <t>Cartera</t>
  </si>
  <si>
    <t>Impuesto diferido activo</t>
  </si>
  <si>
    <t>Terrenos</t>
  </si>
  <si>
    <t>Edificios</t>
  </si>
  <si>
    <t>Depreciación edificios</t>
  </si>
  <si>
    <t>Maquinaria y equipo</t>
  </si>
  <si>
    <t>Intangibles (Cargos diferidos)</t>
  </si>
  <si>
    <t>Valorizaciones</t>
  </si>
  <si>
    <t>Valorización de inversiones</t>
  </si>
  <si>
    <t>Beneficios a empleados</t>
  </si>
  <si>
    <t>Inversiones en subsidiarias e instrumentos de patrimonio</t>
  </si>
  <si>
    <t>Impuesto diferido Pasivo</t>
  </si>
  <si>
    <t>Impuesto diferido pasivo terrenos y edificios</t>
  </si>
  <si>
    <t>Total Ajustes de adopción por primera vez</t>
  </si>
  <si>
    <t>Revalorización del Patrimonio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</si>
</sst>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(&quot;$&quot;\ * #,##0.00_);_(&quot;$&quot;\ * \(#,##0.00\);_(&quot;$&quot;\ * &quot;-&quot;??_);_(@_)"/>
    <numFmt numFmtId="167" formatCode="_(* #,##0_);_(* \(#,##0\);_(* &quot;-&quot;??_);_(@_)"/>
    <numFmt numFmtId="168" formatCode="_ * #,##0_ ;_ * \-#,##0_ ;_ * &quot;-&quot;??_ ;_ @_ "/>
    <numFmt numFmtId="169" formatCode="_(&quot;$&quot;\ * #,##0_);_(&quot;$&quot;\ * \(#,##0\);_(&quot;$&quot;\ * &quot;-&quot;??_);_(@_)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indexed="8"/>
      <name val="Calibri"/>
      <family val="2"/>
      <scheme val="minor"/>
    </font>
    <font>
      <u val="singleAccounting"/>
      <sz val="10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</cellStyleXfs>
  <cellXfs count="214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/>
    <xf numFmtId="3" fontId="4" fillId="0" borderId="0" xfId="0" applyNumberFormat="1" applyFont="1"/>
    <xf numFmtId="0" fontId="5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/>
    <xf numFmtId="3" fontId="5" fillId="2" borderId="0" xfId="0" applyNumberFormat="1" applyFont="1" applyFill="1"/>
    <xf numFmtId="164" fontId="4" fillId="0" borderId="0" xfId="0" applyNumberFormat="1" applyFont="1"/>
    <xf numFmtId="164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/>
    <xf numFmtId="167" fontId="4" fillId="0" borderId="0" xfId="1" applyNumberFormat="1" applyFont="1"/>
    <xf numFmtId="167" fontId="5" fillId="2" borderId="0" xfId="1" applyNumberFormat="1" applyFont="1" applyFill="1" applyAlignment="1">
      <alignment horizontal="center" vertical="center"/>
    </xf>
    <xf numFmtId="167" fontId="5" fillId="2" borderId="0" xfId="1" applyNumberFormat="1" applyFont="1" applyFill="1"/>
    <xf numFmtId="0" fontId="5" fillId="0" borderId="0" xfId="0" applyFont="1"/>
    <xf numFmtId="0" fontId="5" fillId="3" borderId="0" xfId="0" applyFont="1" applyFill="1"/>
    <xf numFmtId="0" fontId="4" fillId="2" borderId="0" xfId="0" applyFont="1" applyFill="1"/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top" wrapText="1"/>
      <protection locked="0"/>
    </xf>
    <xf numFmtId="0" fontId="7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7" fontId="8" fillId="2" borderId="1" xfId="1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/>
    </xf>
    <xf numFmtId="164" fontId="7" fillId="0" borderId="3" xfId="0" applyNumberFormat="1" applyFont="1" applyBorder="1" applyAlignment="1">
      <alignment vertical="center"/>
    </xf>
    <xf numFmtId="167" fontId="7" fillId="0" borderId="3" xfId="1" applyNumberFormat="1" applyFont="1" applyFill="1" applyBorder="1" applyAlignment="1">
      <alignment vertical="center"/>
    </xf>
    <xf numFmtId="0" fontId="7" fillId="0" borderId="3" xfId="0" applyFont="1" applyBorder="1" applyAlignment="1">
      <alignment vertical="center"/>
    </xf>
    <xf numFmtId="168" fontId="7" fillId="0" borderId="3" xfId="1" applyNumberFormat="1" applyFont="1" applyFill="1" applyBorder="1" applyAlignment="1">
      <alignment vertical="center"/>
    </xf>
    <xf numFmtId="167" fontId="7" fillId="0" borderId="4" xfId="1" applyNumberFormat="1" applyFont="1" applyFill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/>
    </xf>
    <xf numFmtId="164" fontId="7" fillId="0" borderId="6" xfId="0" applyNumberFormat="1" applyFont="1" applyBorder="1" applyAlignment="1">
      <alignment vertical="center"/>
    </xf>
    <xf numFmtId="167" fontId="7" fillId="0" borderId="6" xfId="1" applyNumberFormat="1" applyFont="1" applyFill="1" applyBorder="1" applyAlignment="1">
      <alignment vertical="center"/>
    </xf>
    <xf numFmtId="0" fontId="7" fillId="0" borderId="6" xfId="0" applyFont="1" applyBorder="1" applyAlignment="1">
      <alignment vertical="center"/>
    </xf>
    <xf numFmtId="168" fontId="7" fillId="0" borderId="6" xfId="1" applyNumberFormat="1" applyFont="1" applyFill="1" applyBorder="1" applyAlignment="1">
      <alignment vertical="center"/>
    </xf>
    <xf numFmtId="167" fontId="7" fillId="0" borderId="7" xfId="1" applyNumberFormat="1" applyFont="1" applyFill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/>
    </xf>
    <xf numFmtId="164" fontId="7" fillId="0" borderId="9" xfId="0" applyNumberFormat="1" applyFont="1" applyBorder="1" applyAlignment="1">
      <alignment vertical="center"/>
    </xf>
    <xf numFmtId="167" fontId="7" fillId="0" borderId="9" xfId="1" applyNumberFormat="1" applyFont="1" applyFill="1" applyBorder="1" applyAlignment="1">
      <alignment vertical="center"/>
    </xf>
    <xf numFmtId="0" fontId="7" fillId="0" borderId="9" xfId="0" applyFont="1" applyBorder="1" applyAlignment="1">
      <alignment vertical="center"/>
    </xf>
    <xf numFmtId="168" fontId="7" fillId="0" borderId="9" xfId="1" applyNumberFormat="1" applyFont="1" applyFill="1" applyBorder="1" applyAlignment="1">
      <alignment vertical="center"/>
    </xf>
    <xf numFmtId="167" fontId="7" fillId="0" borderId="10" xfId="1" applyNumberFormat="1" applyFont="1" applyFill="1" applyBorder="1" applyAlignment="1">
      <alignment vertical="center"/>
    </xf>
    <xf numFmtId="0" fontId="8" fillId="4" borderId="11" xfId="0" applyFont="1" applyFill="1" applyBorder="1" applyAlignment="1">
      <alignment horizontal="left" vertical="center"/>
    </xf>
    <xf numFmtId="0" fontId="8" fillId="4" borderId="12" xfId="0" applyFont="1" applyFill="1" applyBorder="1" applyAlignment="1">
      <alignment vertical="center" wrapText="1"/>
    </xf>
    <xf numFmtId="0" fontId="8" fillId="4" borderId="12" xfId="0" applyFont="1" applyFill="1" applyBorder="1" applyAlignment="1">
      <alignment horizontal="center" vertical="center"/>
    </xf>
    <xf numFmtId="164" fontId="8" fillId="4" borderId="12" xfId="0" applyNumberFormat="1" applyFont="1" applyFill="1" applyBorder="1" applyAlignment="1">
      <alignment vertical="center"/>
    </xf>
    <xf numFmtId="167" fontId="8" fillId="4" borderId="12" xfId="1" applyNumberFormat="1" applyFont="1" applyFill="1" applyBorder="1" applyAlignment="1">
      <alignment vertical="center"/>
    </xf>
    <xf numFmtId="0" fontId="8" fillId="4" borderId="12" xfId="0" applyFont="1" applyFill="1" applyBorder="1" applyAlignment="1">
      <alignment vertical="center"/>
    </xf>
    <xf numFmtId="168" fontId="8" fillId="4" borderId="12" xfId="1" applyNumberFormat="1" applyFont="1" applyFill="1" applyBorder="1" applyAlignment="1">
      <alignment vertical="center"/>
    </xf>
    <xf numFmtId="169" fontId="8" fillId="4" borderId="13" xfId="2" applyNumberFormat="1" applyFont="1" applyFill="1" applyBorder="1" applyAlignment="1">
      <alignment vertical="center"/>
    </xf>
    <xf numFmtId="0" fontId="8" fillId="5" borderId="11" xfId="0" applyFont="1" applyFill="1" applyBorder="1" applyAlignment="1">
      <alignment horizontal="left" vertical="center"/>
    </xf>
    <xf numFmtId="0" fontId="8" fillId="5" borderId="12" xfId="0" applyFont="1" applyFill="1" applyBorder="1" applyAlignment="1">
      <alignment vertical="center" wrapText="1"/>
    </xf>
    <xf numFmtId="0" fontId="8" fillId="5" borderId="12" xfId="0" applyFont="1" applyFill="1" applyBorder="1" applyAlignment="1">
      <alignment horizontal="center" vertical="center"/>
    </xf>
    <xf numFmtId="164" fontId="8" fillId="5" borderId="12" xfId="0" applyNumberFormat="1" applyFont="1" applyFill="1" applyBorder="1" applyAlignment="1">
      <alignment vertical="center"/>
    </xf>
    <xf numFmtId="167" fontId="8" fillId="5" borderId="12" xfId="1" applyNumberFormat="1" applyFont="1" applyFill="1" applyBorder="1" applyAlignment="1">
      <alignment vertical="center"/>
    </xf>
    <xf numFmtId="0" fontId="8" fillId="5" borderId="12" xfId="0" applyFont="1" applyFill="1" applyBorder="1" applyAlignment="1">
      <alignment vertical="center"/>
    </xf>
    <xf numFmtId="168" fontId="8" fillId="5" borderId="12" xfId="1" applyNumberFormat="1" applyFont="1" applyFill="1" applyBorder="1" applyAlignment="1">
      <alignment vertical="center"/>
    </xf>
    <xf numFmtId="169" fontId="8" fillId="5" borderId="13" xfId="2" applyNumberFormat="1" applyFont="1" applyFill="1" applyBorder="1" applyAlignment="1">
      <alignment vertical="center"/>
    </xf>
    <xf numFmtId="0" fontId="8" fillId="6" borderId="11" xfId="0" applyFont="1" applyFill="1" applyBorder="1" applyAlignment="1">
      <alignment horizontal="left" vertical="center"/>
    </xf>
    <xf numFmtId="0" fontId="8" fillId="6" borderId="12" xfId="0" applyFont="1" applyFill="1" applyBorder="1" applyAlignment="1">
      <alignment vertical="center" wrapText="1"/>
    </xf>
    <xf numFmtId="0" fontId="8" fillId="6" borderId="12" xfId="0" applyFont="1" applyFill="1" applyBorder="1" applyAlignment="1">
      <alignment horizontal="center" vertical="center"/>
    </xf>
    <xf numFmtId="164" fontId="8" fillId="6" borderId="12" xfId="0" applyNumberFormat="1" applyFont="1" applyFill="1" applyBorder="1" applyAlignment="1">
      <alignment vertical="center"/>
    </xf>
    <xf numFmtId="167" fontId="8" fillId="6" borderId="12" xfId="1" applyNumberFormat="1" applyFont="1" applyFill="1" applyBorder="1" applyAlignment="1">
      <alignment vertical="center"/>
    </xf>
    <xf numFmtId="0" fontId="8" fillId="6" borderId="12" xfId="0" applyFont="1" applyFill="1" applyBorder="1" applyAlignment="1">
      <alignment vertical="center"/>
    </xf>
    <xf numFmtId="168" fontId="8" fillId="6" borderId="12" xfId="1" applyNumberFormat="1" applyFont="1" applyFill="1" applyBorder="1" applyAlignment="1">
      <alignment vertical="center"/>
    </xf>
    <xf numFmtId="169" fontId="8" fillId="6" borderId="13" xfId="2" applyNumberFormat="1" applyFont="1" applyFill="1" applyBorder="1" applyAlignment="1">
      <alignment vertical="center"/>
    </xf>
    <xf numFmtId="0" fontId="8" fillId="7" borderId="11" xfId="0" applyFont="1" applyFill="1" applyBorder="1" applyAlignment="1">
      <alignment horizontal="left" vertical="center"/>
    </xf>
    <xf numFmtId="0" fontId="8" fillId="7" borderId="12" xfId="0" applyFont="1" applyFill="1" applyBorder="1" applyAlignment="1">
      <alignment vertical="center" wrapText="1"/>
    </xf>
    <xf numFmtId="0" fontId="8" fillId="7" borderId="12" xfId="0" applyFont="1" applyFill="1" applyBorder="1" applyAlignment="1">
      <alignment horizontal="center" vertical="center"/>
    </xf>
    <xf numFmtId="164" fontId="8" fillId="7" borderId="12" xfId="0" applyNumberFormat="1" applyFont="1" applyFill="1" applyBorder="1" applyAlignment="1">
      <alignment vertical="center"/>
    </xf>
    <xf numFmtId="167" fontId="8" fillId="7" borderId="12" xfId="1" applyNumberFormat="1" applyFont="1" applyFill="1" applyBorder="1" applyAlignment="1">
      <alignment vertical="center"/>
    </xf>
    <xf numFmtId="0" fontId="8" fillId="7" borderId="12" xfId="0" applyFont="1" applyFill="1" applyBorder="1" applyAlignment="1">
      <alignment vertical="center"/>
    </xf>
    <xf numFmtId="168" fontId="8" fillId="7" borderId="12" xfId="1" applyNumberFormat="1" applyFont="1" applyFill="1" applyBorder="1" applyAlignment="1">
      <alignment vertical="center"/>
    </xf>
    <xf numFmtId="169" fontId="8" fillId="7" borderId="13" xfId="2" applyNumberFormat="1" applyFont="1" applyFill="1" applyBorder="1" applyAlignment="1">
      <alignment vertical="center"/>
    </xf>
    <xf numFmtId="0" fontId="8" fillId="8" borderId="11" xfId="0" applyFont="1" applyFill="1" applyBorder="1" applyAlignment="1">
      <alignment horizontal="left" vertical="center"/>
    </xf>
    <xf numFmtId="0" fontId="8" fillId="8" borderId="12" xfId="0" applyFont="1" applyFill="1" applyBorder="1" applyAlignment="1">
      <alignment vertical="center" wrapText="1"/>
    </xf>
    <xf numFmtId="0" fontId="8" fillId="8" borderId="12" xfId="0" applyFont="1" applyFill="1" applyBorder="1" applyAlignment="1">
      <alignment horizontal="center" vertical="center"/>
    </xf>
    <xf numFmtId="164" fontId="8" fillId="8" borderId="12" xfId="0" applyNumberFormat="1" applyFont="1" applyFill="1" applyBorder="1" applyAlignment="1">
      <alignment vertical="center"/>
    </xf>
    <xf numFmtId="167" fontId="8" fillId="8" borderId="12" xfId="1" applyNumberFormat="1" applyFont="1" applyFill="1" applyBorder="1" applyAlignment="1">
      <alignment vertical="center"/>
    </xf>
    <xf numFmtId="0" fontId="8" fillId="8" borderId="12" xfId="0" applyFont="1" applyFill="1" applyBorder="1" applyAlignment="1">
      <alignment vertical="center"/>
    </xf>
    <xf numFmtId="168" fontId="8" fillId="8" borderId="12" xfId="1" applyNumberFormat="1" applyFont="1" applyFill="1" applyBorder="1" applyAlignment="1">
      <alignment vertical="center"/>
    </xf>
    <xf numFmtId="169" fontId="8" fillId="8" borderId="13" xfId="2" applyNumberFormat="1" applyFont="1" applyFill="1" applyBorder="1" applyAlignment="1">
      <alignment vertical="center"/>
    </xf>
    <xf numFmtId="0" fontId="8" fillId="9" borderId="11" xfId="0" applyFont="1" applyFill="1" applyBorder="1" applyAlignment="1">
      <alignment horizontal="left" vertical="center"/>
    </xf>
    <xf numFmtId="0" fontId="8" fillId="9" borderId="12" xfId="0" applyFont="1" applyFill="1" applyBorder="1" applyAlignment="1">
      <alignment vertical="center" wrapText="1"/>
    </xf>
    <xf numFmtId="0" fontId="8" fillId="9" borderId="12" xfId="0" applyFont="1" applyFill="1" applyBorder="1" applyAlignment="1">
      <alignment horizontal="center" vertical="center"/>
    </xf>
    <xf numFmtId="164" fontId="8" fillId="9" borderId="12" xfId="0" applyNumberFormat="1" applyFont="1" applyFill="1" applyBorder="1" applyAlignment="1">
      <alignment vertical="center"/>
    </xf>
    <xf numFmtId="167" fontId="8" fillId="9" borderId="12" xfId="1" applyNumberFormat="1" applyFont="1" applyFill="1" applyBorder="1" applyAlignment="1">
      <alignment vertical="center"/>
    </xf>
    <xf numFmtId="0" fontId="8" fillId="9" borderId="12" xfId="0" applyFont="1" applyFill="1" applyBorder="1" applyAlignment="1">
      <alignment vertical="center"/>
    </xf>
    <xf numFmtId="168" fontId="8" fillId="9" borderId="12" xfId="1" applyNumberFormat="1" applyFont="1" applyFill="1" applyBorder="1" applyAlignment="1">
      <alignment vertical="center"/>
    </xf>
    <xf numFmtId="169" fontId="8" fillId="9" borderId="13" xfId="2" applyNumberFormat="1" applyFont="1" applyFill="1" applyBorder="1" applyAlignment="1">
      <alignment vertical="center"/>
    </xf>
    <xf numFmtId="0" fontId="8" fillId="10" borderId="11" xfId="0" applyFont="1" applyFill="1" applyBorder="1" applyAlignment="1">
      <alignment horizontal="left" vertical="center"/>
    </xf>
    <xf numFmtId="0" fontId="8" fillId="10" borderId="12" xfId="0" applyFont="1" applyFill="1" applyBorder="1" applyAlignment="1">
      <alignment vertical="center" wrapText="1"/>
    </xf>
    <xf numFmtId="0" fontId="8" fillId="10" borderId="12" xfId="0" applyFont="1" applyFill="1" applyBorder="1" applyAlignment="1">
      <alignment horizontal="center" vertical="center"/>
    </xf>
    <xf numFmtId="164" fontId="8" fillId="10" borderId="12" xfId="0" applyNumberFormat="1" applyFont="1" applyFill="1" applyBorder="1" applyAlignment="1">
      <alignment vertical="center"/>
    </xf>
    <xf numFmtId="167" fontId="8" fillId="10" borderId="12" xfId="1" applyNumberFormat="1" applyFont="1" applyFill="1" applyBorder="1" applyAlignment="1">
      <alignment vertical="center"/>
    </xf>
    <xf numFmtId="0" fontId="8" fillId="10" borderId="12" xfId="0" applyFont="1" applyFill="1" applyBorder="1" applyAlignment="1">
      <alignment vertical="center"/>
    </xf>
    <xf numFmtId="168" fontId="8" fillId="10" borderId="12" xfId="1" applyNumberFormat="1" applyFont="1" applyFill="1" applyBorder="1" applyAlignment="1">
      <alignment vertical="center"/>
    </xf>
    <xf numFmtId="169" fontId="8" fillId="10" borderId="13" xfId="2" applyNumberFormat="1" applyFont="1" applyFill="1" applyBorder="1" applyAlignment="1">
      <alignment vertical="center"/>
    </xf>
    <xf numFmtId="0" fontId="8" fillId="11" borderId="11" xfId="0" applyFont="1" applyFill="1" applyBorder="1" applyAlignment="1">
      <alignment horizontal="left" vertical="center"/>
    </xf>
    <xf numFmtId="0" fontId="8" fillId="11" borderId="12" xfId="0" applyFont="1" applyFill="1" applyBorder="1" applyAlignment="1">
      <alignment vertical="center" wrapText="1"/>
    </xf>
    <xf numFmtId="0" fontId="8" fillId="11" borderId="12" xfId="0" applyFont="1" applyFill="1" applyBorder="1" applyAlignment="1">
      <alignment horizontal="center" vertical="center"/>
    </xf>
    <xf numFmtId="164" fontId="8" fillId="11" borderId="12" xfId="0" applyNumberFormat="1" applyFont="1" applyFill="1" applyBorder="1" applyAlignment="1">
      <alignment vertical="center"/>
    </xf>
    <xf numFmtId="167" fontId="8" fillId="11" borderId="12" xfId="1" applyNumberFormat="1" applyFont="1" applyFill="1" applyBorder="1" applyAlignment="1">
      <alignment vertical="center"/>
    </xf>
    <xf numFmtId="0" fontId="8" fillId="11" borderId="12" xfId="0" applyFont="1" applyFill="1" applyBorder="1" applyAlignment="1">
      <alignment vertical="center"/>
    </xf>
    <xf numFmtId="168" fontId="8" fillId="11" borderId="12" xfId="1" applyNumberFormat="1" applyFont="1" applyFill="1" applyBorder="1" applyAlignment="1">
      <alignment vertical="center"/>
    </xf>
    <xf numFmtId="169" fontId="8" fillId="11" borderId="13" xfId="2" applyNumberFormat="1" applyFont="1" applyFill="1" applyBorder="1" applyAlignment="1">
      <alignment vertical="center"/>
    </xf>
    <xf numFmtId="0" fontId="8" fillId="12" borderId="11" xfId="0" applyFont="1" applyFill="1" applyBorder="1" applyAlignment="1">
      <alignment horizontal="left" vertical="center"/>
    </xf>
    <xf numFmtId="0" fontId="8" fillId="12" borderId="12" xfId="0" applyFont="1" applyFill="1" applyBorder="1" applyAlignment="1">
      <alignment vertical="center" wrapText="1"/>
    </xf>
    <xf numFmtId="0" fontId="8" fillId="12" borderId="12" xfId="0" applyFont="1" applyFill="1" applyBorder="1" applyAlignment="1">
      <alignment horizontal="center" vertical="center"/>
    </xf>
    <xf numFmtId="164" fontId="8" fillId="12" borderId="12" xfId="0" applyNumberFormat="1" applyFont="1" applyFill="1" applyBorder="1" applyAlignment="1">
      <alignment vertical="center"/>
    </xf>
    <xf numFmtId="167" fontId="8" fillId="12" borderId="12" xfId="1" applyNumberFormat="1" applyFont="1" applyFill="1" applyBorder="1" applyAlignment="1">
      <alignment vertical="center"/>
    </xf>
    <xf numFmtId="0" fontId="8" fillId="12" borderId="12" xfId="0" applyFont="1" applyFill="1" applyBorder="1" applyAlignment="1">
      <alignment vertical="center"/>
    </xf>
    <xf numFmtId="168" fontId="8" fillId="12" borderId="12" xfId="1" applyNumberFormat="1" applyFont="1" applyFill="1" applyBorder="1" applyAlignment="1">
      <alignment vertical="center"/>
    </xf>
    <xf numFmtId="169" fontId="8" fillId="12" borderId="13" xfId="2" applyNumberFormat="1" applyFont="1" applyFill="1" applyBorder="1" applyAlignment="1">
      <alignment vertical="center"/>
    </xf>
    <xf numFmtId="0" fontId="8" fillId="13" borderId="11" xfId="0" applyFont="1" applyFill="1" applyBorder="1" applyAlignment="1">
      <alignment horizontal="left" vertical="center"/>
    </xf>
    <xf numFmtId="0" fontId="8" fillId="13" borderId="12" xfId="0" applyFont="1" applyFill="1" applyBorder="1" applyAlignment="1">
      <alignment vertical="center" wrapText="1"/>
    </xf>
    <xf numFmtId="0" fontId="8" fillId="13" borderId="12" xfId="0" applyFont="1" applyFill="1" applyBorder="1" applyAlignment="1">
      <alignment horizontal="center" vertical="center"/>
    </xf>
    <xf numFmtId="164" fontId="8" fillId="13" borderId="12" xfId="0" applyNumberFormat="1" applyFont="1" applyFill="1" applyBorder="1" applyAlignment="1">
      <alignment vertical="center"/>
    </xf>
    <xf numFmtId="167" fontId="8" fillId="13" borderId="12" xfId="1" applyNumberFormat="1" applyFont="1" applyFill="1" applyBorder="1" applyAlignment="1">
      <alignment vertical="center"/>
    </xf>
    <xf numFmtId="0" fontId="8" fillId="13" borderId="12" xfId="0" applyFont="1" applyFill="1" applyBorder="1" applyAlignment="1">
      <alignment vertical="center"/>
    </xf>
    <xf numFmtId="168" fontId="8" fillId="13" borderId="12" xfId="1" applyNumberFormat="1" applyFont="1" applyFill="1" applyBorder="1" applyAlignment="1">
      <alignment vertical="center"/>
    </xf>
    <xf numFmtId="169" fontId="8" fillId="13" borderId="13" xfId="2" applyNumberFormat="1" applyFont="1" applyFill="1" applyBorder="1" applyAlignment="1">
      <alignment vertical="center"/>
    </xf>
    <xf numFmtId="0" fontId="8" fillId="14" borderId="14" xfId="0" applyFont="1" applyFill="1" applyBorder="1" applyAlignment="1">
      <alignment horizontal="left" vertical="center"/>
    </xf>
    <xf numFmtId="0" fontId="8" fillId="14" borderId="15" xfId="0" applyFont="1" applyFill="1" applyBorder="1" applyAlignment="1">
      <alignment vertical="center" wrapText="1"/>
    </xf>
    <xf numFmtId="0" fontId="8" fillId="14" borderId="15" xfId="0" applyFont="1" applyFill="1" applyBorder="1" applyAlignment="1">
      <alignment horizontal="center" vertical="center"/>
    </xf>
    <xf numFmtId="164" fontId="8" fillId="14" borderId="15" xfId="0" applyNumberFormat="1" applyFont="1" applyFill="1" applyBorder="1" applyAlignment="1">
      <alignment vertical="center"/>
    </xf>
    <xf numFmtId="167" fontId="8" fillId="14" borderId="15" xfId="1" applyNumberFormat="1" applyFont="1" applyFill="1" applyBorder="1" applyAlignment="1">
      <alignment vertical="center"/>
    </xf>
    <xf numFmtId="0" fontId="8" fillId="14" borderId="15" xfId="0" applyFont="1" applyFill="1" applyBorder="1" applyAlignment="1">
      <alignment vertical="center"/>
    </xf>
    <xf numFmtId="168" fontId="8" fillId="14" borderId="15" xfId="1" applyNumberFormat="1" applyFont="1" applyFill="1" applyBorder="1" applyAlignment="1">
      <alignment vertical="center"/>
    </xf>
    <xf numFmtId="169" fontId="8" fillId="14" borderId="16" xfId="2" applyNumberFormat="1" applyFont="1" applyFill="1" applyBorder="1" applyAlignment="1">
      <alignment vertical="center"/>
    </xf>
    <xf numFmtId="167" fontId="7" fillId="0" borderId="0" xfId="1" applyNumberFormat="1" applyFont="1" applyFill="1"/>
    <xf numFmtId="0" fontId="7" fillId="0" borderId="17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167" fontId="7" fillId="0" borderId="0" xfId="1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168" fontId="7" fillId="0" borderId="0" xfId="1" applyNumberFormat="1" applyFont="1" applyFill="1" applyBorder="1" applyAlignment="1">
      <alignment vertical="center"/>
    </xf>
    <xf numFmtId="167" fontId="7" fillId="0" borderId="18" xfId="1" applyNumberFormat="1" applyFont="1" applyFill="1" applyBorder="1" applyAlignment="1">
      <alignment vertical="center"/>
    </xf>
    <xf numFmtId="0" fontId="8" fillId="8" borderId="14" xfId="0" applyFont="1" applyFill="1" applyBorder="1" applyAlignment="1">
      <alignment horizontal="left"/>
    </xf>
    <xf numFmtId="0" fontId="8" fillId="8" borderId="15" xfId="0" applyFont="1" applyFill="1" applyBorder="1"/>
    <xf numFmtId="0" fontId="8" fillId="8" borderId="15" xfId="0" applyFont="1" applyFill="1" applyBorder="1" applyAlignment="1">
      <alignment horizontal="center"/>
    </xf>
    <xf numFmtId="164" fontId="8" fillId="8" borderId="15" xfId="0" applyNumberFormat="1" applyFont="1" applyFill="1" applyBorder="1"/>
    <xf numFmtId="167" fontId="7" fillId="8" borderId="15" xfId="1" applyNumberFormat="1" applyFont="1" applyFill="1" applyBorder="1"/>
    <xf numFmtId="0" fontId="7" fillId="8" borderId="15" xfId="0" applyFont="1" applyFill="1" applyBorder="1"/>
    <xf numFmtId="169" fontId="8" fillId="8" borderId="16" xfId="2" applyNumberFormat="1" applyFont="1" applyFill="1" applyBorder="1"/>
    <xf numFmtId="0" fontId="7" fillId="0" borderId="0" xfId="0" applyFont="1" applyAlignment="1">
      <alignment horizontal="center"/>
    </xf>
    <xf numFmtId="164" fontId="7" fillId="0" borderId="0" xfId="0" applyNumberFormat="1" applyFont="1"/>
    <xf numFmtId="165" fontId="4" fillId="0" borderId="0" xfId="1" applyFont="1"/>
    <xf numFmtId="43" fontId="4" fillId="0" borderId="0" xfId="0" applyNumberFormat="1" applyFont="1"/>
    <xf numFmtId="165" fontId="5" fillId="2" borderId="0" xfId="1" applyFont="1" applyFill="1" applyAlignment="1">
      <alignment horizontal="center" vertical="center"/>
    </xf>
    <xf numFmtId="165" fontId="5" fillId="2" borderId="0" xfId="1" applyFont="1" applyFill="1"/>
    <xf numFmtId="0" fontId="8" fillId="15" borderId="19" xfId="0" applyFont="1" applyFill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5" fillId="15" borderId="21" xfId="0" applyFont="1" applyFill="1" applyBorder="1" applyAlignment="1">
      <alignment horizontal="left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5" fillId="15" borderId="17" xfId="0" applyFont="1" applyFill="1" applyBorder="1" applyAlignment="1">
      <alignment horizontal="left"/>
    </xf>
    <xf numFmtId="0" fontId="4" fillId="0" borderId="22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5" fillId="15" borderId="23" xfId="0" applyFont="1" applyFill="1" applyBorder="1" applyAlignment="1">
      <alignment horizontal="left"/>
    </xf>
    <xf numFmtId="0" fontId="4" fillId="0" borderId="24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164" fontId="5" fillId="3" borderId="0" xfId="0" applyNumberFormat="1" applyFont="1" applyFill="1"/>
    <xf numFmtId="164" fontId="4" fillId="16" borderId="0" xfId="0" applyNumberFormat="1" applyFont="1" applyFill="1"/>
    <xf numFmtId="167" fontId="4" fillId="0" borderId="0" xfId="0" applyNumberFormat="1" applyFont="1"/>
    <xf numFmtId="167" fontId="7" fillId="0" borderId="0" xfId="0" applyNumberFormat="1" applyFont="1"/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26" xfId="0" applyBorder="1" applyAlignment="1">
      <alignment vertical="top" wrapText="1"/>
    </xf>
    <xf numFmtId="0" fontId="0" fillId="0" borderId="27" xfId="0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27" xfId="0" applyBorder="1" applyAlignment="1">
      <alignment horizontal="center" vertical="top" wrapText="1"/>
    </xf>
    <xf numFmtId="0" fontId="0" fillId="0" borderId="28" xfId="0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9" fontId="4" fillId="0" borderId="0" xfId="0" applyNumberFormat="1" applyFont="1" applyAlignment="1">
      <alignment horizontal="center"/>
    </xf>
    <xf numFmtId="164" fontId="4" fillId="0" borderId="0" xfId="1" applyNumberFormat="1" applyFont="1"/>
    <xf numFmtId="0" fontId="9" fillId="0" borderId="0" xfId="0" applyFont="1"/>
    <xf numFmtId="164" fontId="9" fillId="0" borderId="0" xfId="0" applyNumberFormat="1" applyFont="1"/>
    <xf numFmtId="164" fontId="4" fillId="0" borderId="29" xfId="0" applyNumberFormat="1" applyFont="1" applyBorder="1" applyAlignment="1">
      <alignment horizontal="center"/>
    </xf>
    <xf numFmtId="0" fontId="5" fillId="5" borderId="0" xfId="0" applyFont="1" applyFill="1"/>
    <xf numFmtId="164" fontId="5" fillId="5" borderId="0" xfId="0" applyNumberFormat="1" applyFont="1" applyFill="1"/>
    <xf numFmtId="164" fontId="4" fillId="0" borderId="30" xfId="0" applyNumberFormat="1" applyFont="1" applyBorder="1"/>
    <xf numFmtId="0" fontId="5" fillId="15" borderId="0" xfId="0" applyFont="1" applyFill="1"/>
    <xf numFmtId="0" fontId="10" fillId="15" borderId="0" xfId="0" applyFont="1" applyFill="1" applyAlignment="1">
      <alignment horizontal="center" vertical="center" wrapText="1"/>
    </xf>
    <xf numFmtId="0" fontId="10" fillId="15" borderId="0" xfId="0" applyFont="1" applyFill="1" applyAlignment="1">
      <alignment vertical="center" wrapText="1"/>
    </xf>
    <xf numFmtId="0" fontId="4" fillId="16" borderId="0" xfId="0" applyFont="1" applyFill="1"/>
    <xf numFmtId="0" fontId="6" fillId="16" borderId="0" xfId="0" applyFont="1" applyFill="1" applyAlignment="1" applyProtection="1">
      <alignment horizontal="center" vertical="center" wrapText="1"/>
      <protection locked="0"/>
    </xf>
    <xf numFmtId="0" fontId="6" fillId="16" borderId="0" xfId="0" applyFont="1" applyFill="1" applyAlignment="1" applyProtection="1">
      <alignment vertical="top" wrapText="1"/>
      <protection locked="0"/>
    </xf>
    <xf numFmtId="164" fontId="10" fillId="15" borderId="0" xfId="1" applyNumberFormat="1" applyFont="1" applyFill="1" applyBorder="1" applyAlignment="1" applyProtection="1">
      <alignment horizontal="center" vertical="center" wrapText="1"/>
    </xf>
    <xf numFmtId="164" fontId="6" fillId="0" borderId="0" xfId="1" applyNumberFormat="1" applyFont="1" applyBorder="1" applyAlignment="1" applyProtection="1">
      <alignment horizontal="center" vertical="center" wrapText="1"/>
      <protection locked="0"/>
    </xf>
    <xf numFmtId="164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164" fontId="6" fillId="16" borderId="0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0" xfId="1" applyNumberFormat="1" applyFont="1" applyBorder="1"/>
    <xf numFmtId="164" fontId="4" fillId="0" borderId="0" xfId="1" applyNumberFormat="1" applyFont="1" applyFill="1" applyBorder="1"/>
    <xf numFmtId="164" fontId="5" fillId="15" borderId="0" xfId="1" applyNumberFormat="1" applyFont="1" applyFill="1" applyBorder="1"/>
    <xf numFmtId="3" fontId="4" fillId="17" borderId="0" xfId="0" applyNumberFormat="1" applyFont="1" applyFill="1"/>
    <xf numFmtId="164" fontId="6" fillId="17" borderId="0" xfId="1" applyNumberFormat="1" applyFont="1" applyFill="1" applyBorder="1" applyAlignment="1" applyProtection="1">
      <alignment horizontal="center" vertical="center" wrapText="1"/>
      <protection locked="0"/>
    </xf>
    <xf numFmtId="164" fontId="6" fillId="18" borderId="0" xfId="1" applyNumberFormat="1" applyFont="1" applyFill="1" applyBorder="1" applyAlignment="1" applyProtection="1">
      <alignment horizontal="center" vertical="center" wrapText="1"/>
      <protection locked="0"/>
    </xf>
    <xf numFmtId="0" fontId="6" fillId="18" borderId="0" xfId="0" applyFont="1" applyFill="1" applyAlignment="1" applyProtection="1">
      <alignment horizontal="center" vertical="center" wrapText="1"/>
      <protection locked="0"/>
    </xf>
    <xf numFmtId="0" fontId="4" fillId="18" borderId="0" xfId="0" applyFont="1" applyFill="1"/>
    <xf numFmtId="0" fontId="6" fillId="18" borderId="0" xfId="0" applyFont="1" applyFill="1" applyAlignment="1" applyProtection="1">
      <alignment vertical="top" wrapText="1"/>
      <protection locked="0"/>
    </xf>
    <xf numFmtId="0" fontId="5" fillId="9" borderId="0" xfId="0" applyFont="1" applyFill="1"/>
    <xf numFmtId="167" fontId="4" fillId="9" borderId="0" xfId="1" applyNumberFormat="1" applyFont="1" applyFill="1"/>
    <xf numFmtId="166" fontId="5" fillId="9" borderId="0" xfId="2" applyFont="1" applyFill="1"/>
    <xf numFmtId="167" fontId="11" fillId="0" borderId="0" xfId="1" applyNumberFormat="1" applyFont="1"/>
    <xf numFmtId="0" fontId="5" fillId="5" borderId="0" xfId="0" applyFont="1" applyFill="1" applyAlignment="1">
      <alignment horizontal="center"/>
    </xf>
  </cellXfs>
  <cellStyles count="4">
    <cellStyle name="Millares" xfId="1" builtinId="3"/>
    <cellStyle name="Moneda" xfId="2" builtinId="4"/>
    <cellStyle name="Normal" xfId="0" builtinId="0"/>
    <cellStyle name="Normal 2" xfId="3" xr:uid="{00000000-0005-0000-0000-000003000000}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6"/>
  <sheetViews>
    <sheetView tabSelected="1" topLeftCell="J4" workbookViewId="0">
      <selection activeCell="L11" sqref="L11"/>
    </sheetView>
  </sheetViews>
  <sheetFormatPr baseColWidth="10" defaultColWidth="11.453125" defaultRowHeight="13" x14ac:dyDescent="0.3"/>
  <cols>
    <col min="1" max="1" width="11" style="2" hidden="1" customWidth="1"/>
    <col min="2" max="2" width="11.54296875" style="2" hidden="1" customWidth="1"/>
    <col min="3" max="3" width="14.26953125" style="2" hidden="1" customWidth="1"/>
    <col min="4" max="4" width="12.08984375" style="2" hidden="1" customWidth="1"/>
    <col min="5" max="5" width="56.08984375" style="2" hidden="1" customWidth="1"/>
    <col min="6" max="6" width="15.453125" style="8" hidden="1" customWidth="1"/>
    <col min="7" max="8" width="0" style="2" hidden="1" customWidth="1"/>
    <col min="9" max="9" width="15.453125" style="2" hidden="1" customWidth="1"/>
    <col min="10" max="10" width="45.1796875" style="2" bestFit="1" customWidth="1"/>
    <col min="11" max="11" width="14.6328125" style="11" bestFit="1" customWidth="1"/>
    <col min="12" max="12" width="18.54296875" style="2" bestFit="1" customWidth="1"/>
    <col min="13" max="16384" width="11.453125" style="2"/>
  </cols>
  <sheetData>
    <row r="1" spans="1:12" hidden="1" x14ac:dyDescent="0.3">
      <c r="C1" s="4"/>
    </row>
    <row r="2" spans="1:12" hidden="1" x14ac:dyDescent="0.3"/>
    <row r="3" spans="1:12" s="5" customFormat="1" ht="29.25" hidden="1" customHeight="1" x14ac:dyDescent="0.35">
      <c r="A3" s="5" t="s">
        <v>3441</v>
      </c>
      <c r="B3" s="5" t="s">
        <v>1410</v>
      </c>
      <c r="C3" s="5" t="s">
        <v>3442</v>
      </c>
      <c r="D3" s="5" t="s">
        <v>1411</v>
      </c>
      <c r="E3" s="5" t="s">
        <v>1409</v>
      </c>
      <c r="F3" s="9" t="s">
        <v>3519</v>
      </c>
      <c r="K3" s="12"/>
    </row>
    <row r="4" spans="1:12" x14ac:dyDescent="0.3">
      <c r="A4" s="2" t="str">
        <f t="shared" ref="A4:A15" si="0">+LEFT(C4,2)</f>
        <v>12</v>
      </c>
      <c r="B4" s="2" t="str">
        <f t="shared" ref="B4:B15" si="1">+LEFT(C4,4)</f>
        <v>1205</v>
      </c>
      <c r="C4" s="2">
        <v>12050542</v>
      </c>
      <c r="D4" s="2">
        <v>800151988</v>
      </c>
      <c r="E4" s="2" t="s">
        <v>38</v>
      </c>
      <c r="F4" s="8">
        <v>-2214053</v>
      </c>
      <c r="J4" s="209" t="s">
        <v>3533</v>
      </c>
      <c r="K4" s="210"/>
      <c r="L4" s="211">
        <f>SUM(K5:K23)</f>
        <v>160529761182.66977</v>
      </c>
    </row>
    <row r="5" spans="1:12" x14ac:dyDescent="0.3">
      <c r="A5" s="2" t="str">
        <f t="shared" si="0"/>
        <v>12</v>
      </c>
      <c r="B5" s="2" t="str">
        <f t="shared" si="1"/>
        <v>1205</v>
      </c>
      <c r="C5" s="2">
        <v>12053541</v>
      </c>
      <c r="D5" s="2">
        <v>890922586</v>
      </c>
      <c r="E5" s="2" t="s">
        <v>39</v>
      </c>
      <c r="F5" s="8">
        <v>584583968</v>
      </c>
      <c r="I5" s="2">
        <v>12</v>
      </c>
      <c r="J5" s="2" t="s">
        <v>3530</v>
      </c>
      <c r="K5" s="11">
        <f>SUMIF($A:$A,$I5,$F:$F)</f>
        <v>577169201</v>
      </c>
    </row>
    <row r="6" spans="1:12" x14ac:dyDescent="0.3">
      <c r="A6" s="2" t="str">
        <f t="shared" si="0"/>
        <v>12</v>
      </c>
      <c r="B6" s="2" t="str">
        <f t="shared" si="1"/>
        <v>1205</v>
      </c>
      <c r="C6" s="2">
        <v>12053545</v>
      </c>
      <c r="D6" s="2">
        <v>101</v>
      </c>
      <c r="E6" s="2" t="s">
        <v>43</v>
      </c>
      <c r="F6" s="8">
        <v>482983456</v>
      </c>
      <c r="I6" s="2">
        <v>13</v>
      </c>
      <c r="J6" s="2" t="s">
        <v>3520</v>
      </c>
      <c r="K6" s="11">
        <f>SUMIF($A:$A,$I6,$F:$F)-K7</f>
        <v>-39058294</v>
      </c>
    </row>
    <row r="7" spans="1:12" x14ac:dyDescent="0.3">
      <c r="A7" s="2" t="str">
        <f t="shared" si="0"/>
        <v>12</v>
      </c>
      <c r="B7" s="2" t="str">
        <f t="shared" si="1"/>
        <v>1205</v>
      </c>
      <c r="C7" s="2">
        <v>12054042</v>
      </c>
      <c r="D7" s="2">
        <v>890903736</v>
      </c>
      <c r="E7" s="2" t="s">
        <v>46</v>
      </c>
      <c r="F7" s="8">
        <v>45848939</v>
      </c>
      <c r="I7" s="2">
        <v>1380</v>
      </c>
      <c r="J7" s="2" t="s">
        <v>3521</v>
      </c>
      <c r="K7" s="11">
        <f>SUMIF($B:$B,$I7,$F:$F)</f>
        <v>619587080.27999997</v>
      </c>
    </row>
    <row r="8" spans="1:12" x14ac:dyDescent="0.3">
      <c r="A8" s="2" t="str">
        <f t="shared" si="0"/>
        <v>12</v>
      </c>
      <c r="B8" s="2" t="str">
        <f t="shared" si="1"/>
        <v>1205</v>
      </c>
      <c r="C8" s="2">
        <v>12057042</v>
      </c>
      <c r="D8" s="2">
        <v>800020712</v>
      </c>
      <c r="E8" s="2" t="s">
        <v>47</v>
      </c>
      <c r="F8" s="8">
        <v>-3420786</v>
      </c>
      <c r="I8" s="2">
        <v>1504</v>
      </c>
      <c r="J8" s="2" t="s">
        <v>3522</v>
      </c>
      <c r="K8" s="11">
        <f>SUMIF($B:$B,$I8,$F:$F)</f>
        <v>111726349462</v>
      </c>
    </row>
    <row r="9" spans="1:12" x14ac:dyDescent="0.3">
      <c r="A9" s="2" t="str">
        <f t="shared" si="0"/>
        <v>12</v>
      </c>
      <c r="B9" s="2" t="str">
        <f t="shared" si="1"/>
        <v>1205</v>
      </c>
      <c r="C9" s="2">
        <v>12057042</v>
      </c>
      <c r="D9" s="2">
        <v>890909297</v>
      </c>
      <c r="E9" s="2" t="s">
        <v>48</v>
      </c>
      <c r="F9" s="8">
        <v>119288509</v>
      </c>
      <c r="I9" s="2">
        <v>1516</v>
      </c>
      <c r="J9" s="2" t="s">
        <v>3523</v>
      </c>
      <c r="K9" s="11">
        <f>SUMIF($B:$B,$I9,$F:$F)</f>
        <v>31334202213</v>
      </c>
    </row>
    <row r="10" spans="1:12" x14ac:dyDescent="0.3">
      <c r="A10" s="2" t="str">
        <f t="shared" si="0"/>
        <v>12</v>
      </c>
      <c r="B10" s="2" t="str">
        <f t="shared" si="1"/>
        <v>1205</v>
      </c>
      <c r="C10" s="2">
        <v>12059901</v>
      </c>
      <c r="D10" s="2">
        <v>800020712</v>
      </c>
      <c r="E10" s="2" t="s">
        <v>50</v>
      </c>
      <c r="F10" s="8">
        <v>-13388124</v>
      </c>
      <c r="I10" s="2">
        <v>15920502</v>
      </c>
      <c r="J10" s="2" t="s">
        <v>3524</v>
      </c>
      <c r="K10" s="11">
        <f>SUMIF($C:$C,$I10,$F:$F)</f>
        <v>1313562446</v>
      </c>
    </row>
    <row r="11" spans="1:12" x14ac:dyDescent="0.3">
      <c r="A11" s="2" t="str">
        <f t="shared" si="0"/>
        <v>12</v>
      </c>
      <c r="B11" s="2" t="str">
        <f t="shared" si="1"/>
        <v>1205</v>
      </c>
      <c r="C11" s="2">
        <v>12059901</v>
      </c>
      <c r="D11" s="2">
        <v>800151988</v>
      </c>
      <c r="E11" s="2" t="s">
        <v>51</v>
      </c>
      <c r="F11" s="8">
        <v>-17883241</v>
      </c>
      <c r="I11" s="2">
        <v>15</v>
      </c>
      <c r="J11" s="2" t="s">
        <v>3525</v>
      </c>
      <c r="K11" s="11">
        <f>SUMIF($A:$A,$I11,$F:$F)-K8-K9-K10</f>
        <v>22620728553</v>
      </c>
    </row>
    <row r="12" spans="1:12" x14ac:dyDescent="0.3">
      <c r="A12" s="2" t="str">
        <f t="shared" si="0"/>
        <v>12</v>
      </c>
      <c r="B12" s="2" t="str">
        <f t="shared" si="1"/>
        <v>1205</v>
      </c>
      <c r="C12" s="2">
        <v>12059901</v>
      </c>
      <c r="D12" s="2">
        <v>890903736</v>
      </c>
      <c r="E12" s="2" t="s">
        <v>46</v>
      </c>
      <c r="F12" s="8">
        <v>-4513903</v>
      </c>
      <c r="I12" s="2">
        <v>17</v>
      </c>
      <c r="J12" s="2" t="s">
        <v>3526</v>
      </c>
      <c r="K12" s="11">
        <f>SUMIF($A:$A,$I12,$F:$F)</f>
        <v>-1999998</v>
      </c>
    </row>
    <row r="13" spans="1:12" x14ac:dyDescent="0.3">
      <c r="A13" s="2" t="str">
        <f t="shared" si="0"/>
        <v>12</v>
      </c>
      <c r="B13" s="2" t="str">
        <f t="shared" si="1"/>
        <v>1205</v>
      </c>
      <c r="C13" s="2">
        <v>12059901</v>
      </c>
      <c r="D13" s="2">
        <v>890909297</v>
      </c>
      <c r="E13" s="2" t="s">
        <v>52</v>
      </c>
      <c r="F13" s="8">
        <v>-29531596</v>
      </c>
      <c r="I13" s="2">
        <v>28</v>
      </c>
      <c r="J13" s="2" t="s">
        <v>3531</v>
      </c>
      <c r="K13" s="11">
        <f>SUMIF($A:$A,$I13,$F:$F)-K14</f>
        <v>-7404578366.7800026</v>
      </c>
    </row>
    <row r="14" spans="1:12" x14ac:dyDescent="0.3">
      <c r="A14" s="2" t="str">
        <f t="shared" si="0"/>
        <v>12</v>
      </c>
      <c r="B14" s="2" t="str">
        <f t="shared" si="1"/>
        <v>1205</v>
      </c>
      <c r="C14" s="2">
        <v>12059901</v>
      </c>
      <c r="D14" s="2">
        <v>890922586</v>
      </c>
      <c r="E14" s="2" t="s">
        <v>53</v>
      </c>
      <c r="F14" s="8">
        <v>-794385518</v>
      </c>
      <c r="J14" s="2" t="s">
        <v>3532</v>
      </c>
      <c r="K14" s="11">
        <f>-'Impto Dif'!H23-'Impto Dif'!H26</f>
        <v>-20655935041.830231</v>
      </c>
    </row>
    <row r="15" spans="1:12" x14ac:dyDescent="0.3">
      <c r="A15" s="2" t="str">
        <f t="shared" si="0"/>
        <v>12</v>
      </c>
      <c r="B15" s="2" t="str">
        <f t="shared" si="1"/>
        <v>1299</v>
      </c>
      <c r="C15" s="2">
        <v>12990509</v>
      </c>
      <c r="E15" s="2" t="s">
        <v>37</v>
      </c>
      <c r="F15" s="8">
        <v>209801550</v>
      </c>
      <c r="I15" s="2">
        <v>25</v>
      </c>
      <c r="J15" s="2" t="s">
        <v>3529</v>
      </c>
      <c r="K15" s="11">
        <f>SUMIF($A:$A,$I15,$F:$F)+K40</f>
        <v>-1563779006</v>
      </c>
    </row>
    <row r="16" spans="1:12" ht="12.75" customHeight="1" x14ac:dyDescent="0.45">
      <c r="A16" s="2" t="str">
        <f t="shared" ref="A16:A21" si="2">+LEFT(C16,2)</f>
        <v>13</v>
      </c>
      <c r="B16" s="2" t="str">
        <f t="shared" ref="B16:B21" si="3">+LEFT(C16,4)</f>
        <v>1310</v>
      </c>
      <c r="C16" s="2">
        <v>13102055</v>
      </c>
      <c r="D16" s="2">
        <v>800088702</v>
      </c>
      <c r="E16" s="2" t="s">
        <v>391</v>
      </c>
      <c r="F16" s="8">
        <v>-9902100</v>
      </c>
      <c r="I16" s="2">
        <v>34</v>
      </c>
      <c r="J16" s="2" t="s">
        <v>3534</v>
      </c>
      <c r="K16" s="212">
        <f t="shared" ref="K16:K23" si="4">SUMIF($A:$A,$I16,$F:$F)</f>
        <v>22003512934</v>
      </c>
    </row>
    <row r="17" spans="1:11" ht="12.75" hidden="1" customHeight="1" x14ac:dyDescent="0.3">
      <c r="A17" s="2" t="str">
        <f t="shared" si="2"/>
        <v>13</v>
      </c>
      <c r="B17" s="2" t="str">
        <f t="shared" si="3"/>
        <v>1310</v>
      </c>
      <c r="C17" s="2">
        <v>13102055</v>
      </c>
      <c r="D17" s="2">
        <v>800250119</v>
      </c>
      <c r="E17" s="2" t="s">
        <v>430</v>
      </c>
      <c r="F17" s="8">
        <v>-206557</v>
      </c>
      <c r="K17" s="11">
        <f t="shared" si="4"/>
        <v>0</v>
      </c>
    </row>
    <row r="18" spans="1:11" ht="12.75" hidden="1" customHeight="1" x14ac:dyDescent="0.3">
      <c r="A18" s="2" t="str">
        <f t="shared" si="2"/>
        <v>13</v>
      </c>
      <c r="B18" s="2" t="str">
        <f t="shared" si="3"/>
        <v>1310</v>
      </c>
      <c r="C18" s="2">
        <v>13102055</v>
      </c>
      <c r="D18" s="2">
        <v>805000427</v>
      </c>
      <c r="E18" s="2" t="s">
        <v>431</v>
      </c>
      <c r="F18" s="8">
        <v>-2896835</v>
      </c>
      <c r="K18" s="11">
        <f t="shared" si="4"/>
        <v>0</v>
      </c>
    </row>
    <row r="19" spans="1:11" ht="12.75" hidden="1" customHeight="1" x14ac:dyDescent="0.3">
      <c r="A19" s="2" t="str">
        <f t="shared" si="2"/>
        <v>13</v>
      </c>
      <c r="B19" s="2" t="str">
        <f t="shared" si="3"/>
        <v>1310</v>
      </c>
      <c r="C19" s="2">
        <v>13102055</v>
      </c>
      <c r="D19" s="2">
        <v>830009783</v>
      </c>
      <c r="E19" s="2" t="s">
        <v>432</v>
      </c>
      <c r="F19" s="8">
        <v>-1484265</v>
      </c>
      <c r="K19" s="11">
        <f t="shared" si="4"/>
        <v>0</v>
      </c>
    </row>
    <row r="20" spans="1:11" ht="12.75" hidden="1" customHeight="1" x14ac:dyDescent="0.3">
      <c r="A20" s="2" t="str">
        <f t="shared" si="2"/>
        <v>13</v>
      </c>
      <c r="B20" s="2" t="str">
        <f t="shared" si="3"/>
        <v>1310</v>
      </c>
      <c r="C20" s="2">
        <v>13102055</v>
      </c>
      <c r="D20" s="2">
        <v>890900842</v>
      </c>
      <c r="E20" s="2" t="s">
        <v>434</v>
      </c>
      <c r="F20" s="8">
        <v>-6569398</v>
      </c>
      <c r="K20" s="11">
        <f t="shared" si="4"/>
        <v>0</v>
      </c>
    </row>
    <row r="21" spans="1:11" ht="12.75" hidden="1" customHeight="1" x14ac:dyDescent="0.3">
      <c r="A21" s="2" t="str">
        <f t="shared" si="2"/>
        <v>13</v>
      </c>
      <c r="B21" s="2" t="str">
        <f t="shared" si="3"/>
        <v>1310</v>
      </c>
      <c r="C21" s="2">
        <v>13102055</v>
      </c>
      <c r="D21" s="2">
        <v>900156264</v>
      </c>
      <c r="E21" s="2" t="s">
        <v>435</v>
      </c>
      <c r="F21" s="8">
        <v>-6703298</v>
      </c>
      <c r="K21" s="11">
        <f t="shared" si="4"/>
        <v>0</v>
      </c>
    </row>
    <row r="22" spans="1:11" ht="12.75" hidden="1" customHeight="1" x14ac:dyDescent="0.3">
      <c r="A22" s="2" t="str">
        <f>+LEFT(C22,2)</f>
        <v>13</v>
      </c>
      <c r="B22" s="2" t="str">
        <f>+LEFT(C22,4)</f>
        <v>1380</v>
      </c>
      <c r="C22" s="2">
        <v>13809001</v>
      </c>
      <c r="E22" s="2" t="s">
        <v>3417</v>
      </c>
      <c r="F22" s="8">
        <v>619587080.27999997</v>
      </c>
      <c r="K22" s="11">
        <f t="shared" si="4"/>
        <v>0</v>
      </c>
    </row>
    <row r="23" spans="1:11" ht="12.75" hidden="1" customHeight="1" x14ac:dyDescent="0.3">
      <c r="A23" s="2" t="str">
        <f>+LEFT(C23,2)</f>
        <v>13</v>
      </c>
      <c r="B23" s="2" t="str">
        <f>+LEFT(C23,4)</f>
        <v>1390</v>
      </c>
      <c r="C23" s="2">
        <v>13900103</v>
      </c>
      <c r="D23" s="2">
        <v>8262567</v>
      </c>
      <c r="E23" s="2" t="s">
        <v>485</v>
      </c>
      <c r="F23" s="8">
        <v>-1637148</v>
      </c>
      <c r="K23" s="11">
        <f t="shared" si="4"/>
        <v>0</v>
      </c>
    </row>
    <row r="24" spans="1:11" ht="12.75" hidden="1" customHeight="1" x14ac:dyDescent="0.3">
      <c r="A24" s="2" t="str">
        <f>+LEFT(C24,2)</f>
        <v>13</v>
      </c>
      <c r="B24" s="2" t="str">
        <f>+LEFT(C24,4)</f>
        <v>1390</v>
      </c>
      <c r="C24" s="2">
        <v>13900103</v>
      </c>
      <c r="D24" s="2">
        <v>71390608</v>
      </c>
      <c r="E24" s="2" t="s">
        <v>486</v>
      </c>
      <c r="F24" s="8">
        <v>-9658693</v>
      </c>
    </row>
    <row r="25" spans="1:11" ht="12.75" hidden="1" customHeight="1" x14ac:dyDescent="0.3">
      <c r="A25" s="2" t="str">
        <f t="shared" ref="A25:A56" si="5">+LEFT(C25,2)</f>
        <v>15</v>
      </c>
      <c r="B25" s="2" t="str">
        <f t="shared" ref="B25:B56" si="6">+LEFT(C25,4)</f>
        <v>1504</v>
      </c>
      <c r="C25" s="2">
        <v>15040501</v>
      </c>
      <c r="E25" s="2" t="s">
        <v>699</v>
      </c>
      <c r="F25" s="8">
        <v>112028197966</v>
      </c>
    </row>
    <row r="26" spans="1:11" ht="12.75" hidden="1" customHeight="1" x14ac:dyDescent="0.3">
      <c r="A26" s="2" t="str">
        <f t="shared" si="5"/>
        <v>15</v>
      </c>
      <c r="B26" s="2" t="str">
        <f t="shared" si="6"/>
        <v>1504</v>
      </c>
      <c r="C26" s="2">
        <v>15049901</v>
      </c>
      <c r="E26" s="2" t="s">
        <v>700</v>
      </c>
      <c r="F26" s="8">
        <v>-301848504</v>
      </c>
    </row>
    <row r="27" spans="1:11" ht="12.75" hidden="1" customHeight="1" x14ac:dyDescent="0.3">
      <c r="A27" s="2" t="str">
        <f t="shared" si="5"/>
        <v>15</v>
      </c>
      <c r="B27" s="2" t="str">
        <f t="shared" si="6"/>
        <v>1508</v>
      </c>
      <c r="C27" s="2">
        <v>15080511</v>
      </c>
      <c r="D27" s="2">
        <v>612</v>
      </c>
      <c r="E27" s="2" t="s">
        <v>702</v>
      </c>
      <c r="F27" s="8">
        <v>-108814610</v>
      </c>
    </row>
    <row r="28" spans="1:11" ht="12.75" hidden="1" customHeight="1" x14ac:dyDescent="0.3">
      <c r="A28" s="2" t="str">
        <f t="shared" si="5"/>
        <v>15</v>
      </c>
      <c r="B28" s="2" t="str">
        <f t="shared" si="6"/>
        <v>1508</v>
      </c>
      <c r="C28" s="2">
        <v>15080511</v>
      </c>
      <c r="D28" s="2">
        <v>620</v>
      </c>
      <c r="E28" s="2" t="s">
        <v>701</v>
      </c>
      <c r="F28" s="8">
        <v>-2690000</v>
      </c>
    </row>
    <row r="29" spans="1:11" ht="12.75" hidden="1" customHeight="1" x14ac:dyDescent="0.3">
      <c r="A29" s="2" t="str">
        <f t="shared" si="5"/>
        <v>15</v>
      </c>
      <c r="B29" s="2" t="str">
        <f t="shared" si="6"/>
        <v>1508</v>
      </c>
      <c r="C29" s="2">
        <v>15080515</v>
      </c>
      <c r="D29" s="2">
        <v>612</v>
      </c>
      <c r="E29" s="2" t="s">
        <v>704</v>
      </c>
      <c r="F29" s="8">
        <v>-265015682</v>
      </c>
    </row>
    <row r="30" spans="1:11" ht="12.75" hidden="1" customHeight="1" x14ac:dyDescent="0.3">
      <c r="A30" s="2" t="str">
        <f t="shared" si="5"/>
        <v>15</v>
      </c>
      <c r="B30" s="2" t="str">
        <f t="shared" si="6"/>
        <v>1508</v>
      </c>
      <c r="C30" s="2">
        <v>15080515</v>
      </c>
      <c r="D30" s="2">
        <v>621</v>
      </c>
      <c r="E30" s="2" t="s">
        <v>703</v>
      </c>
      <c r="F30" s="8">
        <v>-18774469</v>
      </c>
    </row>
    <row r="31" spans="1:11" ht="12.75" hidden="1" customHeight="1" x14ac:dyDescent="0.3">
      <c r="A31" s="2" t="str">
        <f t="shared" si="5"/>
        <v>15</v>
      </c>
      <c r="B31" s="2" t="str">
        <f t="shared" si="6"/>
        <v>1508</v>
      </c>
      <c r="C31" s="2">
        <v>15080522</v>
      </c>
      <c r="D31" s="2">
        <v>612</v>
      </c>
      <c r="E31" s="2" t="s">
        <v>705</v>
      </c>
      <c r="F31" s="8">
        <v>-196894516</v>
      </c>
    </row>
    <row r="32" spans="1:11" ht="12.75" hidden="1" customHeight="1" x14ac:dyDescent="0.3">
      <c r="A32" s="2" t="str">
        <f t="shared" si="5"/>
        <v>15</v>
      </c>
      <c r="B32" s="2" t="str">
        <f t="shared" si="6"/>
        <v>1508</v>
      </c>
      <c r="C32" s="2">
        <v>15080529</v>
      </c>
      <c r="D32" s="2">
        <v>620</v>
      </c>
      <c r="E32" s="2" t="s">
        <v>706</v>
      </c>
      <c r="F32" s="8">
        <v>-117069</v>
      </c>
    </row>
    <row r="33" spans="1:11" ht="12.75" hidden="1" customHeight="1" x14ac:dyDescent="0.3">
      <c r="A33" s="2" t="str">
        <f t="shared" si="5"/>
        <v>15</v>
      </c>
      <c r="B33" s="2" t="str">
        <f t="shared" si="6"/>
        <v>1508</v>
      </c>
      <c r="C33" s="2">
        <v>15080532</v>
      </c>
      <c r="D33" s="2">
        <v>612</v>
      </c>
      <c r="E33" s="2" t="s">
        <v>707</v>
      </c>
      <c r="F33" s="8">
        <v>-350251535</v>
      </c>
    </row>
    <row r="34" spans="1:11" ht="12.75" hidden="1" customHeight="1" x14ac:dyDescent="0.3">
      <c r="A34" s="2" t="str">
        <f t="shared" si="5"/>
        <v>15</v>
      </c>
      <c r="B34" s="2" t="str">
        <f t="shared" si="6"/>
        <v>1508</v>
      </c>
      <c r="C34" s="2">
        <v>15080533</v>
      </c>
      <c r="D34" s="2">
        <v>612</v>
      </c>
      <c r="E34" s="2" t="s">
        <v>708</v>
      </c>
      <c r="F34" s="8">
        <v>-2162192</v>
      </c>
    </row>
    <row r="35" spans="1:11" ht="12.75" hidden="1" customHeight="1" x14ac:dyDescent="0.3">
      <c r="A35" s="2" t="str">
        <f t="shared" si="5"/>
        <v>15</v>
      </c>
      <c r="B35" s="2" t="str">
        <f t="shared" si="6"/>
        <v>1508</v>
      </c>
      <c r="C35" s="2">
        <v>15080533</v>
      </c>
      <c r="D35" s="2">
        <v>620</v>
      </c>
      <c r="E35" s="2" t="s">
        <v>678</v>
      </c>
      <c r="F35" s="8">
        <v>-92000</v>
      </c>
    </row>
    <row r="36" spans="1:11" ht="12.75" hidden="1" customHeight="1" x14ac:dyDescent="0.3">
      <c r="A36" s="2" t="str">
        <f t="shared" si="5"/>
        <v>15</v>
      </c>
      <c r="B36" s="2" t="str">
        <f t="shared" si="6"/>
        <v>1508</v>
      </c>
      <c r="C36" s="2">
        <v>15080535</v>
      </c>
      <c r="D36" s="2">
        <v>612</v>
      </c>
      <c r="E36" s="2" t="s">
        <v>709</v>
      </c>
      <c r="F36" s="8">
        <v>-8026</v>
      </c>
      <c r="I36" s="2">
        <v>1905</v>
      </c>
      <c r="J36" s="2" t="s">
        <v>3528</v>
      </c>
      <c r="K36" s="11">
        <f>SUMIF($B:$B,$I36,$F:$F)</f>
        <v>-562058488</v>
      </c>
    </row>
    <row r="37" spans="1:11" ht="12.75" hidden="1" customHeight="1" x14ac:dyDescent="0.3">
      <c r="A37" s="2" t="str">
        <f t="shared" si="5"/>
        <v>15</v>
      </c>
      <c r="B37" s="2" t="str">
        <f t="shared" si="6"/>
        <v>1508</v>
      </c>
      <c r="C37" s="2">
        <v>15080536</v>
      </c>
      <c r="D37" s="2">
        <v>612</v>
      </c>
      <c r="E37" s="2" t="s">
        <v>710</v>
      </c>
      <c r="F37" s="8">
        <v>-1165679</v>
      </c>
      <c r="I37" s="2">
        <v>19100406</v>
      </c>
      <c r="J37" s="2" t="s">
        <v>815</v>
      </c>
      <c r="K37" s="11">
        <f>SUMIF($C:$C,$I37,$F:$F)</f>
        <v>-98215309392</v>
      </c>
    </row>
    <row r="38" spans="1:11" ht="12.75" hidden="1" customHeight="1" x14ac:dyDescent="0.3">
      <c r="A38" s="2" t="str">
        <f t="shared" si="5"/>
        <v>15</v>
      </c>
      <c r="B38" s="2" t="str">
        <f t="shared" si="6"/>
        <v>1508</v>
      </c>
      <c r="C38" s="2">
        <v>15080539</v>
      </c>
      <c r="D38" s="2">
        <v>612</v>
      </c>
      <c r="E38" s="2" t="s">
        <v>711</v>
      </c>
      <c r="F38" s="8">
        <v>-2044000</v>
      </c>
      <c r="I38" s="2">
        <v>19101207</v>
      </c>
      <c r="J38" s="2" t="s">
        <v>816</v>
      </c>
      <c r="K38" s="11">
        <f>SUMIF($C:$C,$I38,$F:$F)</f>
        <v>-26291277866</v>
      </c>
    </row>
    <row r="39" spans="1:11" ht="12.75" hidden="1" customHeight="1" x14ac:dyDescent="0.3">
      <c r="A39" s="2" t="str">
        <f t="shared" si="5"/>
        <v>15</v>
      </c>
      <c r="B39" s="2" t="str">
        <f t="shared" si="6"/>
        <v>1508</v>
      </c>
      <c r="C39" s="2">
        <v>15080543</v>
      </c>
      <c r="D39" s="2">
        <v>617</v>
      </c>
      <c r="E39" s="2" t="s">
        <v>713</v>
      </c>
      <c r="F39" s="8">
        <v>-175750</v>
      </c>
      <c r="I39" s="2">
        <v>19103208</v>
      </c>
      <c r="J39" s="2" t="s">
        <v>817</v>
      </c>
      <c r="K39" s="11">
        <f>SUMIF($C:$C,$I39,$F:$F)</f>
        <v>-119478914</v>
      </c>
    </row>
    <row r="40" spans="1:11" ht="12.75" hidden="1" customHeight="1" x14ac:dyDescent="0.3">
      <c r="A40" s="2" t="str">
        <f t="shared" si="5"/>
        <v>15</v>
      </c>
      <c r="B40" s="2" t="str">
        <f t="shared" si="6"/>
        <v>1508</v>
      </c>
      <c r="C40" s="2">
        <v>15080543</v>
      </c>
      <c r="D40" s="2">
        <v>620</v>
      </c>
      <c r="E40" s="2" t="s">
        <v>712</v>
      </c>
      <c r="F40" s="8">
        <v>-138750</v>
      </c>
      <c r="I40" s="2">
        <v>26</v>
      </c>
      <c r="J40" s="2" t="s">
        <v>3529</v>
      </c>
      <c r="K40" s="11">
        <f>SUMIF($A:$A,$I40,$F:$F)</f>
        <v>-1005000920</v>
      </c>
    </row>
    <row r="41" spans="1:11" ht="12.75" hidden="1" customHeight="1" x14ac:dyDescent="0.3">
      <c r="A41" s="2" t="str">
        <f t="shared" si="5"/>
        <v>15</v>
      </c>
      <c r="B41" s="2" t="str">
        <f t="shared" si="6"/>
        <v>1508</v>
      </c>
      <c r="C41" s="2">
        <v>15080544</v>
      </c>
      <c r="D41" s="2">
        <v>612</v>
      </c>
      <c r="E41" s="2" t="s">
        <v>704</v>
      </c>
      <c r="F41" s="8">
        <v>-214732405</v>
      </c>
      <c r="I41" s="2">
        <v>38</v>
      </c>
      <c r="J41" s="2" t="s">
        <v>3527</v>
      </c>
      <c r="K41" s="11">
        <f>SUMIF($A:$A,$I41,$F:$F)</f>
        <v>125188124660</v>
      </c>
    </row>
    <row r="42" spans="1:11" ht="12.75" hidden="1" customHeight="1" x14ac:dyDescent="0.3">
      <c r="A42" s="2" t="str">
        <f t="shared" si="5"/>
        <v>15</v>
      </c>
      <c r="B42" s="2" t="str">
        <f t="shared" si="6"/>
        <v>1508</v>
      </c>
      <c r="C42" s="2">
        <v>15080545</v>
      </c>
      <c r="D42" s="2">
        <v>612</v>
      </c>
      <c r="E42" s="2" t="s">
        <v>704</v>
      </c>
      <c r="F42" s="8">
        <v>-7635606</v>
      </c>
      <c r="I42" s="2">
        <v>19</v>
      </c>
      <c r="J42" s="2" t="s">
        <v>3527</v>
      </c>
      <c r="K42" s="11">
        <f>SUMIF($A:$A,$I42,$F:$F)</f>
        <v>-125188124660</v>
      </c>
    </row>
    <row r="43" spans="1:11" ht="12.75" hidden="1" customHeight="1" x14ac:dyDescent="0.3">
      <c r="A43" s="2" t="str">
        <f t="shared" si="5"/>
        <v>15</v>
      </c>
      <c r="B43" s="2" t="str">
        <f t="shared" si="6"/>
        <v>1508</v>
      </c>
      <c r="C43" s="2">
        <v>15080549</v>
      </c>
      <c r="D43" s="2">
        <v>612</v>
      </c>
      <c r="E43" s="2" t="s">
        <v>714</v>
      </c>
      <c r="F43" s="8">
        <v>-3371444</v>
      </c>
    </row>
    <row r="44" spans="1:11" ht="12.75" hidden="1" customHeight="1" x14ac:dyDescent="0.3">
      <c r="A44" s="2" t="str">
        <f t="shared" si="5"/>
        <v>15</v>
      </c>
      <c r="B44" s="2" t="str">
        <f t="shared" si="6"/>
        <v>1508</v>
      </c>
      <c r="C44" s="2">
        <v>15080552</v>
      </c>
      <c r="D44" s="2">
        <v>612</v>
      </c>
      <c r="E44" s="2" t="s">
        <v>715</v>
      </c>
      <c r="F44" s="8">
        <v>-75758660</v>
      </c>
    </row>
    <row r="45" spans="1:11" ht="12.75" hidden="1" customHeight="1" x14ac:dyDescent="0.3">
      <c r="A45" s="2" t="str">
        <f t="shared" si="5"/>
        <v>15</v>
      </c>
      <c r="B45" s="2" t="str">
        <f t="shared" si="6"/>
        <v>1508</v>
      </c>
      <c r="C45" s="2">
        <v>15080552</v>
      </c>
      <c r="D45" s="2">
        <v>620</v>
      </c>
      <c r="E45" s="2" t="s">
        <v>716</v>
      </c>
      <c r="F45" s="8">
        <v>-89644</v>
      </c>
    </row>
    <row r="46" spans="1:11" ht="12.75" hidden="1" customHeight="1" x14ac:dyDescent="0.3">
      <c r="A46" s="2" t="str">
        <f t="shared" si="5"/>
        <v>15</v>
      </c>
      <c r="B46" s="2" t="str">
        <f t="shared" si="6"/>
        <v>1508</v>
      </c>
      <c r="C46" s="2">
        <v>15080561</v>
      </c>
      <c r="D46" s="2">
        <v>612</v>
      </c>
      <c r="E46" s="2" t="s">
        <v>719</v>
      </c>
      <c r="F46" s="8">
        <v>-66500</v>
      </c>
    </row>
    <row r="47" spans="1:11" ht="12.75" hidden="1" customHeight="1" x14ac:dyDescent="0.3">
      <c r="A47" s="2" t="str">
        <f t="shared" si="5"/>
        <v>15</v>
      </c>
      <c r="B47" s="2" t="str">
        <f t="shared" si="6"/>
        <v>1508</v>
      </c>
      <c r="C47" s="2">
        <v>15080561</v>
      </c>
      <c r="D47" s="2">
        <v>620</v>
      </c>
      <c r="E47" s="2" t="s">
        <v>718</v>
      </c>
      <c r="F47" s="8">
        <v>-19000</v>
      </c>
    </row>
    <row r="48" spans="1:11" ht="12.75" hidden="1" customHeight="1" x14ac:dyDescent="0.3">
      <c r="A48" s="2" t="str">
        <f t="shared" si="5"/>
        <v>15</v>
      </c>
      <c r="B48" s="2" t="str">
        <f t="shared" si="6"/>
        <v>1508</v>
      </c>
      <c r="C48" s="2">
        <v>15080563</v>
      </c>
      <c r="D48" s="2">
        <v>612</v>
      </c>
      <c r="E48" s="2" t="s">
        <v>720</v>
      </c>
      <c r="F48" s="8">
        <v>-290630</v>
      </c>
    </row>
    <row r="49" spans="1:6" ht="12.75" hidden="1" customHeight="1" x14ac:dyDescent="0.3">
      <c r="A49" s="2" t="str">
        <f t="shared" si="5"/>
        <v>15</v>
      </c>
      <c r="B49" s="2" t="str">
        <f t="shared" si="6"/>
        <v>1508</v>
      </c>
      <c r="C49" s="2">
        <v>15080564</v>
      </c>
      <c r="D49" s="2">
        <v>612</v>
      </c>
      <c r="E49" s="2" t="s">
        <v>721</v>
      </c>
      <c r="F49" s="8">
        <v>-23637602</v>
      </c>
    </row>
    <row r="50" spans="1:6" ht="12.75" hidden="1" customHeight="1" x14ac:dyDescent="0.3">
      <c r="A50" s="2" t="str">
        <f t="shared" si="5"/>
        <v>15</v>
      </c>
      <c r="B50" s="2" t="str">
        <f t="shared" si="6"/>
        <v>1508</v>
      </c>
      <c r="C50" s="2">
        <v>15080567</v>
      </c>
      <c r="D50" s="2">
        <v>612</v>
      </c>
      <c r="E50" s="2" t="s">
        <v>722</v>
      </c>
      <c r="F50" s="8">
        <v>-40000</v>
      </c>
    </row>
    <row r="51" spans="1:6" ht="12.75" hidden="1" customHeight="1" x14ac:dyDescent="0.3">
      <c r="A51" s="2" t="str">
        <f t="shared" si="5"/>
        <v>15</v>
      </c>
      <c r="B51" s="2" t="str">
        <f t="shared" si="6"/>
        <v>1508</v>
      </c>
      <c r="C51" s="2">
        <v>15080567</v>
      </c>
      <c r="D51" s="2">
        <v>613</v>
      </c>
      <c r="E51" s="2" t="s">
        <v>723</v>
      </c>
      <c r="F51" s="8">
        <v>-98040</v>
      </c>
    </row>
    <row r="52" spans="1:6" ht="12.75" hidden="1" customHeight="1" x14ac:dyDescent="0.3">
      <c r="A52" s="2" t="str">
        <f t="shared" si="5"/>
        <v>15</v>
      </c>
      <c r="B52" s="2" t="str">
        <f t="shared" si="6"/>
        <v>1508</v>
      </c>
      <c r="C52" s="2">
        <v>15080567</v>
      </c>
      <c r="D52" s="2">
        <v>620</v>
      </c>
      <c r="E52" s="2" t="s">
        <v>722</v>
      </c>
      <c r="F52" s="8">
        <v>-48276</v>
      </c>
    </row>
    <row r="53" spans="1:6" ht="12.75" hidden="1" customHeight="1" x14ac:dyDescent="0.3">
      <c r="A53" s="2" t="str">
        <f t="shared" si="5"/>
        <v>15</v>
      </c>
      <c r="B53" s="2" t="str">
        <f t="shared" si="6"/>
        <v>1508</v>
      </c>
      <c r="C53" s="2">
        <v>15080567</v>
      </c>
      <c r="D53" s="2">
        <v>621</v>
      </c>
      <c r="E53" s="2" t="s">
        <v>722</v>
      </c>
      <c r="F53" s="8">
        <v>-1510000</v>
      </c>
    </row>
    <row r="54" spans="1:6" ht="12.75" hidden="1" customHeight="1" x14ac:dyDescent="0.3">
      <c r="A54" s="2" t="str">
        <f t="shared" si="5"/>
        <v>15</v>
      </c>
      <c r="B54" s="2" t="str">
        <f t="shared" si="6"/>
        <v>1508</v>
      </c>
      <c r="C54" s="2">
        <v>15080595</v>
      </c>
      <c r="D54" s="2">
        <v>612</v>
      </c>
      <c r="E54" s="2" t="s">
        <v>724</v>
      </c>
      <c r="F54" s="8">
        <v>-1148932</v>
      </c>
    </row>
    <row r="55" spans="1:6" ht="12.75" hidden="1" customHeight="1" x14ac:dyDescent="0.3">
      <c r="A55" s="2" t="str">
        <f t="shared" si="5"/>
        <v>15</v>
      </c>
      <c r="B55" s="2" t="str">
        <f t="shared" si="6"/>
        <v>1508</v>
      </c>
      <c r="C55" s="2">
        <v>15080595</v>
      </c>
      <c r="D55" s="2">
        <v>613</v>
      </c>
      <c r="E55" s="2" t="s">
        <v>725</v>
      </c>
      <c r="F55" s="8">
        <v>-281473</v>
      </c>
    </row>
    <row r="56" spans="1:6" ht="12.75" hidden="1" customHeight="1" x14ac:dyDescent="0.3">
      <c r="A56" s="2" t="str">
        <f t="shared" si="5"/>
        <v>15</v>
      </c>
      <c r="B56" s="2" t="str">
        <f t="shared" si="6"/>
        <v>1508</v>
      </c>
      <c r="C56" s="2">
        <v>15089552</v>
      </c>
      <c r="D56" s="2">
        <v>4527</v>
      </c>
      <c r="E56" s="2" t="s">
        <v>726</v>
      </c>
      <c r="F56" s="8">
        <v>-11035</v>
      </c>
    </row>
    <row r="57" spans="1:6" ht="12.75" hidden="1" customHeight="1" x14ac:dyDescent="0.3">
      <c r="A57" s="2" t="str">
        <f t="shared" ref="A57:A96" si="7">+LEFT(C57,2)</f>
        <v>15</v>
      </c>
      <c r="B57" s="2" t="str">
        <f t="shared" ref="B57:B94" si="8">+LEFT(C57,4)</f>
        <v>1516</v>
      </c>
      <c r="C57" s="2">
        <v>15160502</v>
      </c>
      <c r="E57" s="2" t="s">
        <v>766</v>
      </c>
      <c r="F57" s="8">
        <v>32739284168</v>
      </c>
    </row>
    <row r="58" spans="1:6" ht="12.75" hidden="1" customHeight="1" x14ac:dyDescent="0.3">
      <c r="A58" s="2" t="str">
        <f t="shared" si="7"/>
        <v>15</v>
      </c>
      <c r="B58" s="2" t="str">
        <f t="shared" si="8"/>
        <v>1516</v>
      </c>
      <c r="C58" s="2">
        <v>15169901</v>
      </c>
      <c r="E58" s="2" t="s">
        <v>49</v>
      </c>
      <c r="F58" s="8">
        <v>-1405081955</v>
      </c>
    </row>
    <row r="59" spans="1:6" ht="12.75" hidden="1" customHeight="1" x14ac:dyDescent="0.3">
      <c r="A59" s="2" t="str">
        <f t="shared" si="7"/>
        <v>15</v>
      </c>
      <c r="B59" s="2" t="str">
        <f t="shared" si="8"/>
        <v>1520</v>
      </c>
      <c r="C59" s="2">
        <v>15200503</v>
      </c>
      <c r="E59" s="2" t="s">
        <v>767</v>
      </c>
      <c r="F59" s="8">
        <v>-50113440240</v>
      </c>
    </row>
    <row r="60" spans="1:6" ht="12.75" hidden="1" customHeight="1" x14ac:dyDescent="0.3">
      <c r="A60" s="2" t="str">
        <f t="shared" si="7"/>
        <v>15</v>
      </c>
      <c r="B60" s="2" t="str">
        <f t="shared" si="8"/>
        <v>1520</v>
      </c>
      <c r="C60" s="2">
        <v>15200504</v>
      </c>
      <c r="E60" s="2" t="s">
        <v>768</v>
      </c>
      <c r="F60" s="8">
        <v>38012227381</v>
      </c>
    </row>
    <row r="61" spans="1:6" ht="12.75" hidden="1" customHeight="1" x14ac:dyDescent="0.3">
      <c r="A61" s="2" t="str">
        <f t="shared" si="7"/>
        <v>15</v>
      </c>
      <c r="B61" s="2" t="str">
        <f t="shared" si="8"/>
        <v>1520</v>
      </c>
      <c r="C61" s="2">
        <v>15200552</v>
      </c>
      <c r="E61" s="2" t="s">
        <v>769</v>
      </c>
      <c r="F61" s="8">
        <v>-71080181</v>
      </c>
    </row>
    <row r="62" spans="1:6" ht="12.75" hidden="1" customHeight="1" x14ac:dyDescent="0.3">
      <c r="A62" s="2" t="str">
        <f t="shared" si="7"/>
        <v>15</v>
      </c>
      <c r="B62" s="2" t="str">
        <f t="shared" si="8"/>
        <v>1520</v>
      </c>
      <c r="C62" s="2">
        <v>15209901</v>
      </c>
      <c r="E62" s="2" t="s">
        <v>770</v>
      </c>
      <c r="F62" s="8">
        <v>-13091095825</v>
      </c>
    </row>
    <row r="63" spans="1:6" ht="12.75" hidden="1" customHeight="1" x14ac:dyDescent="0.3">
      <c r="A63" s="2" t="str">
        <f t="shared" si="7"/>
        <v>15</v>
      </c>
      <c r="B63" s="2" t="str">
        <f t="shared" si="8"/>
        <v>1520</v>
      </c>
      <c r="C63" s="2">
        <v>15209902</v>
      </c>
      <c r="E63" s="2" t="s">
        <v>771</v>
      </c>
      <c r="F63" s="8">
        <v>-45878853</v>
      </c>
    </row>
    <row r="64" spans="1:6" ht="12.75" hidden="1" customHeight="1" x14ac:dyDescent="0.3">
      <c r="A64" s="2" t="str">
        <f t="shared" si="7"/>
        <v>15</v>
      </c>
      <c r="B64" s="2" t="str">
        <f t="shared" si="8"/>
        <v>1524</v>
      </c>
      <c r="C64" s="2">
        <v>15240506</v>
      </c>
      <c r="E64" s="2" t="s">
        <v>772</v>
      </c>
      <c r="F64" s="8">
        <v>-336428530</v>
      </c>
    </row>
    <row r="65" spans="1:6" ht="12.75" hidden="1" customHeight="1" x14ac:dyDescent="0.3">
      <c r="A65" s="2" t="str">
        <f t="shared" si="7"/>
        <v>15</v>
      </c>
      <c r="B65" s="2" t="str">
        <f t="shared" si="8"/>
        <v>1524</v>
      </c>
      <c r="C65" s="2">
        <v>15240552</v>
      </c>
      <c r="E65" s="2" t="s">
        <v>773</v>
      </c>
      <c r="F65" s="8">
        <v>-4530351</v>
      </c>
    </row>
    <row r="66" spans="1:6" ht="12.75" hidden="1" customHeight="1" x14ac:dyDescent="0.3">
      <c r="A66" s="2" t="str">
        <f t="shared" si="7"/>
        <v>15</v>
      </c>
      <c r="B66" s="2" t="str">
        <f t="shared" si="8"/>
        <v>1524</v>
      </c>
      <c r="C66" s="2">
        <v>15249901</v>
      </c>
      <c r="E66" s="2" t="s">
        <v>774</v>
      </c>
      <c r="F66" s="8">
        <v>-339134490</v>
      </c>
    </row>
    <row r="67" spans="1:6" ht="12.75" hidden="1" customHeight="1" x14ac:dyDescent="0.3">
      <c r="A67" s="2" t="str">
        <f t="shared" si="7"/>
        <v>15</v>
      </c>
      <c r="B67" s="2" t="str">
        <f t="shared" si="8"/>
        <v>1528</v>
      </c>
      <c r="C67" s="2">
        <v>15280510</v>
      </c>
      <c r="E67" s="2" t="s">
        <v>775</v>
      </c>
      <c r="F67" s="8">
        <v>-358774252</v>
      </c>
    </row>
    <row r="68" spans="1:6" ht="12.75" hidden="1" customHeight="1" x14ac:dyDescent="0.3">
      <c r="A68" s="2" t="str">
        <f t="shared" si="7"/>
        <v>15</v>
      </c>
      <c r="B68" s="2" t="str">
        <f t="shared" si="8"/>
        <v>1528</v>
      </c>
      <c r="C68" s="2">
        <v>15280552</v>
      </c>
      <c r="E68" s="2" t="s">
        <v>776</v>
      </c>
      <c r="F68" s="8">
        <v>-38510</v>
      </c>
    </row>
    <row r="69" spans="1:6" ht="12.75" hidden="1" customHeight="1" x14ac:dyDescent="0.3">
      <c r="A69" s="2" t="str">
        <f t="shared" si="7"/>
        <v>15</v>
      </c>
      <c r="B69" s="2" t="str">
        <f t="shared" si="8"/>
        <v>1528</v>
      </c>
      <c r="C69" s="2">
        <v>15281511</v>
      </c>
      <c r="E69" s="2" t="s">
        <v>777</v>
      </c>
      <c r="F69" s="8">
        <v>-13567100</v>
      </c>
    </row>
    <row r="70" spans="1:6" ht="12.75" hidden="1" customHeight="1" x14ac:dyDescent="0.3">
      <c r="A70" s="2" t="str">
        <f t="shared" si="7"/>
        <v>15</v>
      </c>
      <c r="B70" s="2" t="str">
        <f t="shared" si="8"/>
        <v>1528</v>
      </c>
      <c r="C70" s="2">
        <v>15282512</v>
      </c>
      <c r="E70" s="2" t="s">
        <v>778</v>
      </c>
      <c r="F70" s="8">
        <v>-21181177</v>
      </c>
    </row>
    <row r="71" spans="1:6" ht="12.75" hidden="1" customHeight="1" x14ac:dyDescent="0.3">
      <c r="A71" s="2" t="str">
        <f t="shared" si="7"/>
        <v>15</v>
      </c>
      <c r="B71" s="2" t="str">
        <f t="shared" si="8"/>
        <v>1528</v>
      </c>
      <c r="C71" s="2">
        <v>15289901</v>
      </c>
      <c r="E71" s="2" t="s">
        <v>779</v>
      </c>
      <c r="F71" s="8">
        <v>-72101173</v>
      </c>
    </row>
    <row r="72" spans="1:6" ht="12.75" hidden="1" customHeight="1" x14ac:dyDescent="0.3">
      <c r="A72" s="2" t="str">
        <f t="shared" si="7"/>
        <v>15</v>
      </c>
      <c r="B72" s="2" t="str">
        <f t="shared" si="8"/>
        <v>1528</v>
      </c>
      <c r="C72" s="2">
        <v>15289902</v>
      </c>
      <c r="E72" s="2" t="s">
        <v>780</v>
      </c>
      <c r="F72" s="8">
        <v>-12449050</v>
      </c>
    </row>
    <row r="73" spans="1:6" ht="12.75" hidden="1" customHeight="1" x14ac:dyDescent="0.3">
      <c r="A73" s="2" t="str">
        <f t="shared" si="7"/>
        <v>15</v>
      </c>
      <c r="B73" s="2" t="str">
        <f t="shared" si="8"/>
        <v>1540</v>
      </c>
      <c r="C73" s="2">
        <v>15400505</v>
      </c>
      <c r="E73" s="2" t="s">
        <v>781</v>
      </c>
      <c r="F73" s="8">
        <v>-101463255</v>
      </c>
    </row>
    <row r="74" spans="1:6" ht="12.75" hidden="1" customHeight="1" x14ac:dyDescent="0.3">
      <c r="A74" s="2" t="str">
        <f t="shared" si="7"/>
        <v>15</v>
      </c>
      <c r="B74" s="2" t="str">
        <f t="shared" si="8"/>
        <v>1540</v>
      </c>
      <c r="C74" s="2">
        <v>15400552</v>
      </c>
      <c r="E74" s="2" t="s">
        <v>782</v>
      </c>
      <c r="F74" s="8">
        <v>-70807865</v>
      </c>
    </row>
    <row r="75" spans="1:6" ht="12.75" hidden="1" customHeight="1" x14ac:dyDescent="0.3">
      <c r="A75" s="2" t="str">
        <f t="shared" si="7"/>
        <v>15</v>
      </c>
      <c r="B75" s="2" t="str">
        <f t="shared" si="8"/>
        <v>1540</v>
      </c>
      <c r="C75" s="2">
        <v>15409901</v>
      </c>
      <c r="E75" s="2" t="s">
        <v>783</v>
      </c>
      <c r="F75" s="8">
        <v>-562071</v>
      </c>
    </row>
    <row r="76" spans="1:6" ht="12.75" hidden="1" customHeight="1" x14ac:dyDescent="0.3">
      <c r="A76" s="2" t="str">
        <f t="shared" si="7"/>
        <v>15</v>
      </c>
      <c r="B76" s="2" t="str">
        <f t="shared" si="8"/>
        <v>1540</v>
      </c>
      <c r="C76" s="2">
        <v>15409902</v>
      </c>
      <c r="E76" s="2" t="s">
        <v>784</v>
      </c>
      <c r="F76" s="8">
        <v>-8745728</v>
      </c>
    </row>
    <row r="77" spans="1:6" ht="12.75" hidden="1" customHeight="1" x14ac:dyDescent="0.3">
      <c r="A77" s="2" t="str">
        <f t="shared" si="7"/>
        <v>15</v>
      </c>
      <c r="B77" s="2" t="str">
        <f t="shared" si="8"/>
        <v>1556</v>
      </c>
      <c r="C77" s="2">
        <v>15560502</v>
      </c>
      <c r="E77" s="2" t="s">
        <v>785</v>
      </c>
      <c r="F77" s="8">
        <v>-66960675</v>
      </c>
    </row>
    <row r="78" spans="1:6" ht="12.75" hidden="1" customHeight="1" x14ac:dyDescent="0.3">
      <c r="A78" s="2" t="str">
        <f t="shared" si="7"/>
        <v>15</v>
      </c>
      <c r="B78" s="2" t="str">
        <f t="shared" si="8"/>
        <v>1556</v>
      </c>
      <c r="C78" s="2">
        <v>15569901</v>
      </c>
      <c r="E78" s="2" t="s">
        <v>786</v>
      </c>
      <c r="F78" s="8">
        <v>-2314246</v>
      </c>
    </row>
    <row r="79" spans="1:6" ht="12.75" hidden="1" customHeight="1" x14ac:dyDescent="0.3">
      <c r="A79" s="2" t="str">
        <f t="shared" si="7"/>
        <v>15</v>
      </c>
      <c r="B79" s="2" t="str">
        <f t="shared" si="8"/>
        <v>1592</v>
      </c>
      <c r="C79" s="2">
        <v>15920502</v>
      </c>
      <c r="E79" s="2" t="s">
        <v>790</v>
      </c>
      <c r="F79" s="8">
        <v>1313562446</v>
      </c>
    </row>
    <row r="80" spans="1:6" ht="12.75" hidden="1" customHeight="1" x14ac:dyDescent="0.3">
      <c r="A80" s="2" t="str">
        <f t="shared" si="7"/>
        <v>15</v>
      </c>
      <c r="B80" s="2" t="str">
        <f t="shared" si="8"/>
        <v>1592</v>
      </c>
      <c r="C80" s="2">
        <v>15921003</v>
      </c>
      <c r="E80" s="2" t="s">
        <v>791</v>
      </c>
      <c r="F80" s="8">
        <v>34682951849</v>
      </c>
    </row>
    <row r="81" spans="1:6" ht="12.75" hidden="1" customHeight="1" x14ac:dyDescent="0.3">
      <c r="A81" s="2" t="str">
        <f t="shared" si="7"/>
        <v>15</v>
      </c>
      <c r="B81" s="2" t="str">
        <f t="shared" si="8"/>
        <v>1592</v>
      </c>
      <c r="C81" s="2">
        <v>15921004</v>
      </c>
      <c r="E81" s="2" t="s">
        <v>792</v>
      </c>
      <c r="F81" s="8">
        <v>20187618</v>
      </c>
    </row>
    <row r="82" spans="1:6" ht="12.75" hidden="1" customHeight="1" x14ac:dyDescent="0.3">
      <c r="A82" s="2" t="str">
        <f t="shared" si="7"/>
        <v>15</v>
      </c>
      <c r="B82" s="2" t="str">
        <f t="shared" si="8"/>
        <v>1592</v>
      </c>
      <c r="C82" s="2">
        <v>15921506</v>
      </c>
      <c r="E82" s="2" t="s">
        <v>793</v>
      </c>
      <c r="F82" s="8">
        <v>341100209</v>
      </c>
    </row>
    <row r="83" spans="1:6" ht="12.75" hidden="1" customHeight="1" x14ac:dyDescent="0.3">
      <c r="A83" s="2" t="str">
        <f t="shared" si="7"/>
        <v>15</v>
      </c>
      <c r="B83" s="2" t="str">
        <f t="shared" si="8"/>
        <v>1592</v>
      </c>
      <c r="C83" s="2">
        <v>15922010</v>
      </c>
      <c r="E83" s="2" t="s">
        <v>794</v>
      </c>
      <c r="F83" s="8">
        <v>358812762</v>
      </c>
    </row>
    <row r="84" spans="1:6" ht="12.75" hidden="1" customHeight="1" x14ac:dyDescent="0.3">
      <c r="A84" s="2" t="str">
        <f t="shared" si="7"/>
        <v>15</v>
      </c>
      <c r="B84" s="2" t="str">
        <f t="shared" si="8"/>
        <v>1592</v>
      </c>
      <c r="C84" s="2">
        <v>15922011</v>
      </c>
      <c r="E84" s="2" t="s">
        <v>795</v>
      </c>
      <c r="F84" s="8">
        <v>13567100</v>
      </c>
    </row>
    <row r="85" spans="1:6" ht="12.75" hidden="1" customHeight="1" x14ac:dyDescent="0.3">
      <c r="A85" s="2" t="str">
        <f t="shared" si="7"/>
        <v>15</v>
      </c>
      <c r="B85" s="2" t="str">
        <f t="shared" si="8"/>
        <v>1592</v>
      </c>
      <c r="C85" s="2">
        <v>15922012</v>
      </c>
      <c r="E85" s="2" t="s">
        <v>796</v>
      </c>
      <c r="F85" s="8">
        <v>21181177</v>
      </c>
    </row>
    <row r="86" spans="1:6" ht="12.75" hidden="1" customHeight="1" x14ac:dyDescent="0.3">
      <c r="A86" s="2" t="str">
        <f t="shared" si="7"/>
        <v>15</v>
      </c>
      <c r="B86" s="2" t="str">
        <f t="shared" si="8"/>
        <v>1592</v>
      </c>
      <c r="C86" s="2">
        <v>15923505</v>
      </c>
      <c r="E86" s="2" t="s">
        <v>797</v>
      </c>
      <c r="F86" s="8">
        <v>224518410</v>
      </c>
    </row>
    <row r="87" spans="1:6" ht="12.75" hidden="1" customHeight="1" x14ac:dyDescent="0.3">
      <c r="A87" s="2" t="str">
        <f t="shared" si="7"/>
        <v>15</v>
      </c>
      <c r="B87" s="2" t="str">
        <f t="shared" si="8"/>
        <v>1592</v>
      </c>
      <c r="C87" s="2">
        <v>15925502</v>
      </c>
      <c r="E87" s="2" t="s">
        <v>798</v>
      </c>
      <c r="F87" s="8">
        <v>47793091</v>
      </c>
    </row>
    <row r="88" spans="1:6" ht="12.75" hidden="1" customHeight="1" x14ac:dyDescent="0.3">
      <c r="A88" s="2" t="str">
        <f t="shared" si="7"/>
        <v>15</v>
      </c>
      <c r="B88" s="2" t="str">
        <f t="shared" si="8"/>
        <v>1592</v>
      </c>
      <c r="C88" s="2">
        <v>15929901</v>
      </c>
      <c r="E88" s="2" t="s">
        <v>799</v>
      </c>
      <c r="F88" s="8">
        <v>1335687384</v>
      </c>
    </row>
    <row r="89" spans="1:6" ht="12.75" hidden="1" customHeight="1" x14ac:dyDescent="0.3">
      <c r="A89" s="2" t="str">
        <f t="shared" si="7"/>
        <v>15</v>
      </c>
      <c r="B89" s="2" t="str">
        <f t="shared" si="8"/>
        <v>1592</v>
      </c>
      <c r="C89" s="2">
        <v>15929902</v>
      </c>
      <c r="E89" s="2" t="s">
        <v>800</v>
      </c>
      <c r="F89" s="8">
        <v>13089982693</v>
      </c>
    </row>
    <row r="90" spans="1:6" ht="12.75" hidden="1" customHeight="1" x14ac:dyDescent="0.3">
      <c r="A90" s="2" t="str">
        <f t="shared" si="7"/>
        <v>15</v>
      </c>
      <c r="B90" s="2" t="str">
        <f t="shared" si="8"/>
        <v>1592</v>
      </c>
      <c r="C90" s="2">
        <v>15929903</v>
      </c>
      <c r="E90" s="2" t="s">
        <v>801</v>
      </c>
      <c r="F90" s="8">
        <v>45878853</v>
      </c>
    </row>
    <row r="91" spans="1:6" ht="12.75" hidden="1" customHeight="1" x14ac:dyDescent="0.3">
      <c r="A91" s="2" t="str">
        <f t="shared" si="7"/>
        <v>15</v>
      </c>
      <c r="B91" s="2" t="str">
        <f t="shared" si="8"/>
        <v>1592</v>
      </c>
      <c r="C91" s="2">
        <v>15929904</v>
      </c>
      <c r="E91" s="2" t="s">
        <v>802</v>
      </c>
      <c r="F91" s="8">
        <v>338993162</v>
      </c>
    </row>
    <row r="92" spans="1:6" ht="12.75" hidden="1" customHeight="1" x14ac:dyDescent="0.3">
      <c r="A92" s="2" t="str">
        <f t="shared" si="7"/>
        <v>15</v>
      </c>
      <c r="B92" s="2" t="str">
        <f t="shared" si="8"/>
        <v>1592</v>
      </c>
      <c r="C92" s="2">
        <v>15929905</v>
      </c>
      <c r="E92" s="2" t="s">
        <v>803</v>
      </c>
      <c r="F92" s="8">
        <v>72101173</v>
      </c>
    </row>
    <row r="93" spans="1:6" ht="12.75" hidden="1" customHeight="1" x14ac:dyDescent="0.3">
      <c r="A93" s="2" t="str">
        <f t="shared" si="7"/>
        <v>15</v>
      </c>
      <c r="B93" s="2" t="str">
        <f t="shared" si="8"/>
        <v>1592</v>
      </c>
      <c r="C93" s="2">
        <v>15929906</v>
      </c>
      <c r="E93" s="2" t="s">
        <v>804</v>
      </c>
      <c r="F93" s="8">
        <v>12449050</v>
      </c>
    </row>
    <row r="94" spans="1:6" ht="12.75" hidden="1" customHeight="1" x14ac:dyDescent="0.3">
      <c r="A94" s="2" t="str">
        <f t="shared" si="7"/>
        <v>15</v>
      </c>
      <c r="B94" s="2" t="str">
        <f t="shared" si="8"/>
        <v>1592</v>
      </c>
      <c r="C94" s="2">
        <v>15929908</v>
      </c>
      <c r="E94" s="2" t="s">
        <v>805</v>
      </c>
      <c r="F94" s="8">
        <v>562071</v>
      </c>
    </row>
    <row r="95" spans="1:6" ht="12.75" hidden="1" customHeight="1" x14ac:dyDescent="0.3">
      <c r="A95" s="2" t="str">
        <f t="shared" si="7"/>
        <v>15</v>
      </c>
      <c r="B95" s="2" t="str">
        <f t="shared" ref="B95:B105" si="9">+LEFT(C95,4)</f>
        <v>1592</v>
      </c>
      <c r="C95" s="2">
        <v>15929909</v>
      </c>
      <c r="E95" s="2" t="s">
        <v>806</v>
      </c>
      <c r="F95" s="8">
        <v>8745728</v>
      </c>
    </row>
    <row r="96" spans="1:6" ht="12.75" hidden="1" customHeight="1" x14ac:dyDescent="0.3">
      <c r="A96" s="2" t="str">
        <f t="shared" si="7"/>
        <v>15</v>
      </c>
      <c r="B96" s="2" t="str">
        <f t="shared" si="9"/>
        <v>1592</v>
      </c>
      <c r="C96" s="2">
        <v>15929910</v>
      </c>
      <c r="E96" s="2" t="s">
        <v>807</v>
      </c>
      <c r="F96" s="8">
        <v>1625939</v>
      </c>
    </row>
    <row r="97" spans="1:6" ht="12.75" hidden="1" customHeight="1" x14ac:dyDescent="0.3">
      <c r="A97" s="2" t="str">
        <f t="shared" ref="A97:A105" si="10">+LEFT(C97,2)</f>
        <v>17</v>
      </c>
      <c r="B97" s="2" t="str">
        <f t="shared" si="9"/>
        <v>1710</v>
      </c>
      <c r="C97" s="2">
        <v>17104001</v>
      </c>
      <c r="E97" s="2" t="s">
        <v>810</v>
      </c>
      <c r="F97" s="8">
        <v>-1999998</v>
      </c>
    </row>
    <row r="98" spans="1:6" ht="12.75" hidden="1" customHeight="1" x14ac:dyDescent="0.3">
      <c r="A98" s="2" t="str">
        <f t="shared" si="10"/>
        <v>19</v>
      </c>
      <c r="B98" s="2" t="str">
        <f t="shared" si="9"/>
        <v>1905</v>
      </c>
      <c r="C98" s="2">
        <v>19050502</v>
      </c>
      <c r="D98" s="2">
        <v>101</v>
      </c>
      <c r="E98" s="2" t="s">
        <v>812</v>
      </c>
      <c r="F98" s="8">
        <v>-482983456</v>
      </c>
    </row>
    <row r="99" spans="1:6" ht="12.75" hidden="1" customHeight="1" x14ac:dyDescent="0.3">
      <c r="A99" s="2" t="str">
        <f t="shared" si="10"/>
        <v>19</v>
      </c>
      <c r="B99" s="2" t="str">
        <f t="shared" si="9"/>
        <v>1905</v>
      </c>
      <c r="C99" s="2">
        <v>19050502</v>
      </c>
      <c r="D99" s="2">
        <v>800020712</v>
      </c>
      <c r="E99" s="2" t="s">
        <v>813</v>
      </c>
      <c r="F99" s="8">
        <v>16951150</v>
      </c>
    </row>
    <row r="100" spans="1:6" ht="12.75" hidden="1" customHeight="1" x14ac:dyDescent="0.3">
      <c r="A100" s="2" t="str">
        <f t="shared" si="10"/>
        <v>19</v>
      </c>
      <c r="B100" s="2" t="str">
        <f t="shared" si="9"/>
        <v>1905</v>
      </c>
      <c r="C100" s="2">
        <v>19050502</v>
      </c>
      <c r="D100" s="2">
        <v>800151988</v>
      </c>
      <c r="E100" s="2" t="s">
        <v>814</v>
      </c>
      <c r="F100" s="8">
        <v>20089231</v>
      </c>
    </row>
    <row r="101" spans="1:6" ht="12.75" hidden="1" customHeight="1" x14ac:dyDescent="0.3">
      <c r="A101" s="2" t="str">
        <f t="shared" si="10"/>
        <v>19</v>
      </c>
      <c r="B101" s="2" t="str">
        <f t="shared" si="9"/>
        <v>1905</v>
      </c>
      <c r="C101" s="2">
        <v>19050502</v>
      </c>
      <c r="D101" s="2">
        <v>890903736</v>
      </c>
      <c r="E101" s="2" t="s">
        <v>46</v>
      </c>
      <c r="F101" s="8">
        <v>-34526448</v>
      </c>
    </row>
    <row r="102" spans="1:6" ht="12.75" hidden="1" customHeight="1" x14ac:dyDescent="0.3">
      <c r="A102" s="2" t="str">
        <f t="shared" si="10"/>
        <v>19</v>
      </c>
      <c r="B102" s="2" t="str">
        <f t="shared" si="9"/>
        <v>1905</v>
      </c>
      <c r="C102" s="2">
        <v>19050502</v>
      </c>
      <c r="D102" s="2">
        <v>890909297</v>
      </c>
      <c r="E102" s="2" t="s">
        <v>48</v>
      </c>
      <c r="F102" s="8">
        <v>-81588965</v>
      </c>
    </row>
    <row r="103" spans="1:6" ht="12.75" hidden="1" customHeight="1" x14ac:dyDescent="0.3">
      <c r="A103" s="2" t="str">
        <f t="shared" si="10"/>
        <v>19</v>
      </c>
      <c r="B103" s="2" t="str">
        <f t="shared" si="9"/>
        <v>1910</v>
      </c>
      <c r="C103" s="2">
        <v>19100406</v>
      </c>
      <c r="E103" s="2" t="s">
        <v>815</v>
      </c>
      <c r="F103" s="8">
        <v>-98215309392</v>
      </c>
    </row>
    <row r="104" spans="1:6" ht="12.75" hidden="1" customHeight="1" x14ac:dyDescent="0.3">
      <c r="A104" s="2" t="str">
        <f t="shared" si="10"/>
        <v>19</v>
      </c>
      <c r="B104" s="2" t="str">
        <f t="shared" si="9"/>
        <v>1910</v>
      </c>
      <c r="C104" s="2">
        <v>19101207</v>
      </c>
      <c r="E104" s="2" t="s">
        <v>816</v>
      </c>
      <c r="F104" s="8">
        <v>-26291277866</v>
      </c>
    </row>
    <row r="105" spans="1:6" ht="12.75" hidden="1" customHeight="1" x14ac:dyDescent="0.3">
      <c r="A105" s="2" t="str">
        <f t="shared" si="10"/>
        <v>19</v>
      </c>
      <c r="B105" s="2" t="str">
        <f t="shared" si="9"/>
        <v>1910</v>
      </c>
      <c r="C105" s="2">
        <v>19103208</v>
      </c>
      <c r="E105" s="2" t="s">
        <v>817</v>
      </c>
      <c r="F105" s="8">
        <v>-119478914</v>
      </c>
    </row>
    <row r="106" spans="1:6" ht="12.75" hidden="1" customHeight="1" x14ac:dyDescent="0.3">
      <c r="A106" s="2" t="str">
        <f>+LEFT(C106,2)</f>
        <v>25</v>
      </c>
      <c r="B106" s="2" t="str">
        <f>+LEFT(C106,4)</f>
        <v>2510</v>
      </c>
      <c r="C106" s="2">
        <v>25100501</v>
      </c>
      <c r="E106" s="2" t="s">
        <v>1297</v>
      </c>
      <c r="F106" s="8">
        <v>-558778086</v>
      </c>
    </row>
    <row r="107" spans="1:6" ht="12.75" hidden="1" customHeight="1" x14ac:dyDescent="0.3">
      <c r="A107" s="2" t="str">
        <f>+LEFT(C107,2)</f>
        <v>26</v>
      </c>
      <c r="B107" s="2" t="str">
        <f>+LEFT(C107,4)</f>
        <v>2620</v>
      </c>
      <c r="C107" s="2">
        <v>26200507</v>
      </c>
      <c r="E107" s="2" t="s">
        <v>1310</v>
      </c>
      <c r="F107" s="8">
        <v>-361518806</v>
      </c>
    </row>
    <row r="108" spans="1:6" ht="12.75" hidden="1" customHeight="1" x14ac:dyDescent="0.3">
      <c r="A108" s="2" t="str">
        <f>+LEFT(C108,2)</f>
        <v>26</v>
      </c>
      <c r="B108" s="2" t="str">
        <f>+LEFT(C108,4)</f>
        <v>2620</v>
      </c>
      <c r="C108" s="2">
        <v>26200508</v>
      </c>
      <c r="E108" s="2" t="s">
        <v>3367</v>
      </c>
      <c r="F108" s="8">
        <v>-116032562</v>
      </c>
    </row>
    <row r="109" spans="1:6" ht="12.75" hidden="1" customHeight="1" x14ac:dyDescent="0.3">
      <c r="A109" s="2" t="str">
        <f>+LEFT(C109,2)</f>
        <v>26</v>
      </c>
      <c r="B109" s="2" t="str">
        <f>+LEFT(C109,4)</f>
        <v>2620</v>
      </c>
      <c r="C109" s="2">
        <v>26200510</v>
      </c>
      <c r="E109" s="2" t="s">
        <v>3368</v>
      </c>
      <c r="F109" s="8">
        <v>-527449552</v>
      </c>
    </row>
    <row r="110" spans="1:6" ht="12.75" hidden="1" customHeight="1" x14ac:dyDescent="0.3">
      <c r="A110" s="2" t="str">
        <f>+LEFT(C110,2)</f>
        <v>28</v>
      </c>
      <c r="B110" s="2" t="str">
        <f>+LEFT(C110,4)</f>
        <v>2895</v>
      </c>
      <c r="C110" s="2">
        <v>28959525</v>
      </c>
      <c r="D110" s="2">
        <v>890900285</v>
      </c>
      <c r="E110" s="2" t="s">
        <v>3417</v>
      </c>
      <c r="F110" s="8">
        <v>-28060513408.610233</v>
      </c>
    </row>
    <row r="111" spans="1:6" ht="12.75" hidden="1" customHeight="1" x14ac:dyDescent="0.3">
      <c r="A111" s="2" t="str">
        <f t="shared" ref="A111:A132" si="11">+LEFT(C111,2)</f>
        <v>34</v>
      </c>
      <c r="B111" s="2" t="str">
        <f t="shared" ref="B111:B132" si="12">+LEFT(C111,4)</f>
        <v>3405</v>
      </c>
      <c r="C111" s="2">
        <v>34050501</v>
      </c>
      <c r="E111" s="2" t="s">
        <v>1349</v>
      </c>
      <c r="F111" s="8">
        <v>132269178</v>
      </c>
    </row>
    <row r="112" spans="1:6" ht="12.75" hidden="1" customHeight="1" x14ac:dyDescent="0.3">
      <c r="A112" s="2" t="str">
        <f t="shared" si="11"/>
        <v>34</v>
      </c>
      <c r="B112" s="2" t="str">
        <f t="shared" si="12"/>
        <v>3405</v>
      </c>
      <c r="C112" s="2">
        <v>34050503</v>
      </c>
      <c r="E112" s="2" t="s">
        <v>1350</v>
      </c>
      <c r="F112" s="8">
        <v>-38805735</v>
      </c>
    </row>
    <row r="113" spans="1:6" ht="12.75" hidden="1" customHeight="1" x14ac:dyDescent="0.3">
      <c r="A113" s="2" t="str">
        <f t="shared" si="11"/>
        <v>34</v>
      </c>
      <c r="B113" s="2" t="str">
        <f t="shared" si="12"/>
        <v>3405</v>
      </c>
      <c r="C113" s="2">
        <v>34051012</v>
      </c>
      <c r="E113" s="2" t="s">
        <v>1351</v>
      </c>
      <c r="F113" s="8">
        <v>2489641688</v>
      </c>
    </row>
    <row r="114" spans="1:6" ht="12.75" hidden="1" customHeight="1" x14ac:dyDescent="0.3">
      <c r="A114" s="2" t="str">
        <f t="shared" si="11"/>
        <v>34</v>
      </c>
      <c r="B114" s="2" t="str">
        <f t="shared" si="12"/>
        <v>3405</v>
      </c>
      <c r="C114" s="2">
        <v>34051506</v>
      </c>
      <c r="E114" s="2" t="s">
        <v>1352</v>
      </c>
      <c r="F114" s="8">
        <v>73378734</v>
      </c>
    </row>
    <row r="115" spans="1:6" ht="12.75" hidden="1" customHeight="1" x14ac:dyDescent="0.3">
      <c r="A115" s="2" t="str">
        <f t="shared" si="11"/>
        <v>34</v>
      </c>
      <c r="B115" s="2" t="str">
        <f t="shared" si="12"/>
        <v>3405</v>
      </c>
      <c r="C115" s="2">
        <v>34051507</v>
      </c>
      <c r="E115" s="2" t="s">
        <v>1353</v>
      </c>
      <c r="F115" s="8">
        <v>18376750</v>
      </c>
    </row>
    <row r="116" spans="1:6" ht="12.75" hidden="1" customHeight="1" x14ac:dyDescent="0.3">
      <c r="A116" s="2" t="str">
        <f t="shared" si="11"/>
        <v>34</v>
      </c>
      <c r="B116" s="2" t="str">
        <f t="shared" si="12"/>
        <v>3405</v>
      </c>
      <c r="C116" s="2">
        <v>34051508</v>
      </c>
      <c r="E116" s="2" t="s">
        <v>1354</v>
      </c>
      <c r="F116" s="8">
        <v>2093463784</v>
      </c>
    </row>
    <row r="117" spans="1:6" ht="12.75" hidden="1" customHeight="1" x14ac:dyDescent="0.3">
      <c r="A117" s="2" t="str">
        <f t="shared" si="11"/>
        <v>34</v>
      </c>
      <c r="B117" s="2" t="str">
        <f t="shared" si="12"/>
        <v>3405</v>
      </c>
      <c r="C117" s="2">
        <v>34051509</v>
      </c>
      <c r="E117" s="2" t="s">
        <v>1355</v>
      </c>
      <c r="F117" s="8">
        <v>17637051</v>
      </c>
    </row>
    <row r="118" spans="1:6" ht="12.75" hidden="1" customHeight="1" x14ac:dyDescent="0.3">
      <c r="A118" s="2" t="str">
        <f t="shared" si="11"/>
        <v>34</v>
      </c>
      <c r="B118" s="2" t="str">
        <f t="shared" si="12"/>
        <v>3405</v>
      </c>
      <c r="C118" s="2">
        <v>34051510</v>
      </c>
      <c r="E118" s="2" t="s">
        <v>1356</v>
      </c>
      <c r="F118" s="8">
        <v>46883785</v>
      </c>
    </row>
    <row r="119" spans="1:6" ht="12.75" hidden="1" customHeight="1" x14ac:dyDescent="0.3">
      <c r="A119" s="2" t="str">
        <f t="shared" si="11"/>
        <v>34</v>
      </c>
      <c r="B119" s="2" t="str">
        <f t="shared" si="12"/>
        <v>3405</v>
      </c>
      <c r="C119" s="2">
        <v>34051513</v>
      </c>
      <c r="E119" s="2" t="s">
        <v>1357</v>
      </c>
      <c r="F119" s="8">
        <v>2825967240</v>
      </c>
    </row>
    <row r="120" spans="1:6" ht="12.75" hidden="1" customHeight="1" x14ac:dyDescent="0.3">
      <c r="A120" s="2" t="str">
        <f t="shared" si="11"/>
        <v>34</v>
      </c>
      <c r="B120" s="2" t="str">
        <f t="shared" si="12"/>
        <v>3405</v>
      </c>
      <c r="C120" s="2">
        <v>34051515</v>
      </c>
      <c r="E120" s="2" t="s">
        <v>1358</v>
      </c>
      <c r="F120" s="8">
        <v>9400197143</v>
      </c>
    </row>
    <row r="121" spans="1:6" ht="12.75" hidden="1" customHeight="1" x14ac:dyDescent="0.3">
      <c r="A121" s="2" t="str">
        <f t="shared" si="11"/>
        <v>34</v>
      </c>
      <c r="B121" s="2" t="str">
        <f t="shared" si="12"/>
        <v>3405</v>
      </c>
      <c r="C121" s="2">
        <v>34051516</v>
      </c>
      <c r="E121" s="2" t="s">
        <v>1359</v>
      </c>
      <c r="F121" s="8">
        <v>928786914</v>
      </c>
    </row>
    <row r="122" spans="1:6" ht="12.75" hidden="1" customHeight="1" x14ac:dyDescent="0.3">
      <c r="A122" s="2" t="str">
        <f t="shared" si="11"/>
        <v>34</v>
      </c>
      <c r="B122" s="2" t="str">
        <f t="shared" si="12"/>
        <v>3405</v>
      </c>
      <c r="C122" s="2">
        <v>34051518</v>
      </c>
      <c r="E122" s="2" t="s">
        <v>1360</v>
      </c>
      <c r="F122" s="8">
        <v>59760590</v>
      </c>
    </row>
    <row r="123" spans="1:6" ht="12.75" hidden="1" customHeight="1" x14ac:dyDescent="0.3">
      <c r="A123" s="2" t="str">
        <f t="shared" si="11"/>
        <v>34</v>
      </c>
      <c r="B123" s="2" t="str">
        <f t="shared" si="12"/>
        <v>3405</v>
      </c>
      <c r="C123" s="2">
        <v>34051519</v>
      </c>
      <c r="E123" s="2" t="s">
        <v>1361</v>
      </c>
      <c r="F123" s="8">
        <v>188109092</v>
      </c>
    </row>
    <row r="124" spans="1:6" ht="12.75" hidden="1" customHeight="1" x14ac:dyDescent="0.3">
      <c r="A124" s="2" t="str">
        <f t="shared" si="11"/>
        <v>34</v>
      </c>
      <c r="B124" s="2" t="str">
        <f t="shared" si="12"/>
        <v>3405</v>
      </c>
      <c r="C124" s="2">
        <v>34052001</v>
      </c>
      <c r="E124" s="2" t="s">
        <v>1362</v>
      </c>
      <c r="F124" s="8">
        <v>8523772</v>
      </c>
    </row>
    <row r="125" spans="1:6" ht="12.75" hidden="1" customHeight="1" x14ac:dyDescent="0.3">
      <c r="A125" s="2" t="str">
        <f t="shared" si="11"/>
        <v>34</v>
      </c>
      <c r="B125" s="2" t="str">
        <f t="shared" si="12"/>
        <v>3405</v>
      </c>
      <c r="C125" s="2">
        <v>34052030</v>
      </c>
      <c r="E125" s="2" t="s">
        <v>1363</v>
      </c>
      <c r="F125" s="8">
        <v>3761212439</v>
      </c>
    </row>
    <row r="126" spans="1:6" ht="12.75" hidden="1" customHeight="1" x14ac:dyDescent="0.3">
      <c r="A126" s="2" t="str">
        <f t="shared" si="11"/>
        <v>34</v>
      </c>
      <c r="B126" s="2" t="str">
        <f t="shared" si="12"/>
        <v>3405</v>
      </c>
      <c r="C126" s="2">
        <v>34054501</v>
      </c>
      <c r="E126" s="2" t="s">
        <v>1364</v>
      </c>
      <c r="F126" s="8">
        <v>-52963938</v>
      </c>
    </row>
    <row r="127" spans="1:6" ht="12.75" hidden="1" customHeight="1" x14ac:dyDescent="0.3">
      <c r="A127" s="2" t="str">
        <f t="shared" si="11"/>
        <v>34</v>
      </c>
      <c r="B127" s="2" t="str">
        <f t="shared" si="12"/>
        <v>3405</v>
      </c>
      <c r="C127" s="2">
        <v>34054502</v>
      </c>
      <c r="E127" s="2" t="s">
        <v>1365</v>
      </c>
      <c r="F127" s="8">
        <v>51074447</v>
      </c>
    </row>
    <row r="128" spans="1:6" ht="12.75" hidden="1" customHeight="1" x14ac:dyDescent="0.3">
      <c r="A128" s="2" t="str">
        <f t="shared" si="11"/>
        <v>38</v>
      </c>
      <c r="B128" s="2" t="str">
        <f t="shared" si="12"/>
        <v>3805</v>
      </c>
      <c r="C128" s="2">
        <v>38050501</v>
      </c>
      <c r="E128" s="2" t="s">
        <v>811</v>
      </c>
      <c r="F128" s="8">
        <v>562058488</v>
      </c>
    </row>
    <row r="129" spans="1:11" ht="12.75" hidden="1" customHeight="1" x14ac:dyDescent="0.3">
      <c r="A129" s="2" t="str">
        <f t="shared" si="11"/>
        <v>38</v>
      </c>
      <c r="B129" s="2" t="str">
        <f t="shared" si="12"/>
        <v>3810</v>
      </c>
      <c r="C129" s="2">
        <v>38100403</v>
      </c>
      <c r="E129" s="2" t="s">
        <v>815</v>
      </c>
      <c r="F129" s="8">
        <v>98215309392</v>
      </c>
    </row>
    <row r="130" spans="1:11" ht="12.75" hidden="1" customHeight="1" x14ac:dyDescent="0.3">
      <c r="A130" s="2" t="str">
        <f t="shared" si="11"/>
        <v>38</v>
      </c>
      <c r="B130" s="2" t="str">
        <f t="shared" si="12"/>
        <v>3810</v>
      </c>
      <c r="C130" s="2">
        <v>38101207</v>
      </c>
      <c r="E130" s="2" t="s">
        <v>1366</v>
      </c>
      <c r="F130" s="8">
        <v>26291277866</v>
      </c>
    </row>
    <row r="131" spans="1:11" ht="12.75" customHeight="1" x14ac:dyDescent="0.3">
      <c r="A131" s="2" t="str">
        <f t="shared" si="11"/>
        <v>38</v>
      </c>
      <c r="B131" s="2" t="str">
        <f t="shared" si="12"/>
        <v>3810</v>
      </c>
      <c r="C131" s="2">
        <v>38103208</v>
      </c>
      <c r="E131" s="2" t="s">
        <v>817</v>
      </c>
      <c r="F131" s="8">
        <v>119478914</v>
      </c>
    </row>
    <row r="132" spans="1:11" ht="12.75" customHeight="1" x14ac:dyDescent="0.3">
      <c r="A132" s="2" t="str">
        <f t="shared" si="11"/>
        <v>39</v>
      </c>
      <c r="B132" s="2" t="str">
        <f t="shared" si="12"/>
        <v>39</v>
      </c>
      <c r="C132" s="2">
        <v>39</v>
      </c>
      <c r="E132" s="2" t="s">
        <v>1424</v>
      </c>
      <c r="F132" s="8">
        <v>-160529761182.66977</v>
      </c>
    </row>
    <row r="133" spans="1:11" s="6" customFormat="1" ht="12.75" hidden="1" customHeight="1" x14ac:dyDescent="0.3">
      <c r="E133" s="7"/>
      <c r="F133" s="8">
        <f>SUM(F4:F132)</f>
        <v>0</v>
      </c>
      <c r="K133" s="13"/>
    </row>
    <row r="134" spans="1:11" ht="12.75" customHeight="1" x14ac:dyDescent="0.3">
      <c r="F134" s="8" t="e">
        <f>+#REF!-#REF!</f>
        <v>#REF!</v>
      </c>
    </row>
    <row r="135" spans="1:11" x14ac:dyDescent="0.3">
      <c r="F135" s="8" t="e">
        <f>+#REF!-#REF!</f>
        <v>#REF!</v>
      </c>
    </row>
    <row r="136" spans="1:11" x14ac:dyDescent="0.3">
      <c r="F136" s="8" t="e">
        <f>+#REF!-#REF!</f>
        <v>#REF!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F10"/>
  <sheetViews>
    <sheetView showGridLines="0" workbookViewId="0">
      <selection activeCell="B4" sqref="B4"/>
    </sheetView>
  </sheetViews>
  <sheetFormatPr baseColWidth="10" defaultColWidth="8.7265625" defaultRowHeight="14.5" x14ac:dyDescent="0.35"/>
  <cols>
    <col min="1" max="1" width="1.08984375" customWidth="1"/>
    <col min="2" max="2" width="64.453125" customWidth="1"/>
    <col min="3" max="3" width="1.6328125" customWidth="1"/>
    <col min="4" max="4" width="5.54296875" customWidth="1"/>
    <col min="5" max="6" width="16" customWidth="1"/>
    <col min="7" max="256" width="11.453125" customWidth="1"/>
  </cols>
  <sheetData>
    <row r="1" spans="2:6" x14ac:dyDescent="0.35">
      <c r="B1" s="173" t="s">
        <v>3433</v>
      </c>
      <c r="C1" s="173"/>
      <c r="D1" s="177"/>
      <c r="E1" s="177"/>
      <c r="F1" s="177"/>
    </row>
    <row r="2" spans="2:6" x14ac:dyDescent="0.35">
      <c r="B2" s="173" t="s">
        <v>3434</v>
      </c>
      <c r="C2" s="173"/>
      <c r="D2" s="177"/>
      <c r="E2" s="177"/>
      <c r="F2" s="177"/>
    </row>
    <row r="3" spans="2:6" x14ac:dyDescent="0.35">
      <c r="B3" s="174"/>
      <c r="C3" s="174"/>
      <c r="D3" s="178"/>
      <c r="E3" s="178"/>
      <c r="F3" s="178"/>
    </row>
    <row r="4" spans="2:6" ht="58" x14ac:dyDescent="0.35">
      <c r="B4" s="174" t="s">
        <v>3435</v>
      </c>
      <c r="C4" s="174"/>
      <c r="D4" s="178"/>
      <c r="E4" s="178"/>
      <c r="F4" s="178"/>
    </row>
    <row r="5" spans="2:6" x14ac:dyDescent="0.35">
      <c r="B5" s="174"/>
      <c r="C5" s="174"/>
      <c r="D5" s="178"/>
      <c r="E5" s="178"/>
      <c r="F5" s="178"/>
    </row>
    <row r="6" spans="2:6" x14ac:dyDescent="0.35">
      <c r="B6" s="173" t="s">
        <v>3436</v>
      </c>
      <c r="C6" s="173"/>
      <c r="D6" s="177"/>
      <c r="E6" s="177" t="s">
        <v>3437</v>
      </c>
      <c r="F6" s="177" t="s">
        <v>3438</v>
      </c>
    </row>
    <row r="7" spans="2:6" ht="15" thickBot="1" x14ac:dyDescent="0.4">
      <c r="B7" s="174"/>
      <c r="C7" s="174"/>
      <c r="D7" s="178"/>
      <c r="E7" s="178"/>
      <c r="F7" s="178"/>
    </row>
    <row r="8" spans="2:6" ht="44" thickBot="1" x14ac:dyDescent="0.4">
      <c r="B8" s="175" t="s">
        <v>3439</v>
      </c>
      <c r="C8" s="176"/>
      <c r="D8" s="179"/>
      <c r="E8" s="179">
        <v>90</v>
      </c>
      <c r="F8" s="180" t="s">
        <v>3440</v>
      </c>
    </row>
    <row r="9" spans="2:6" x14ac:dyDescent="0.35">
      <c r="B9" s="174"/>
      <c r="C9" s="174"/>
      <c r="D9" s="178"/>
      <c r="E9" s="178"/>
      <c r="F9" s="178"/>
    </row>
    <row r="10" spans="2:6" x14ac:dyDescent="0.35">
      <c r="B10" s="174"/>
      <c r="C10" s="174"/>
      <c r="D10" s="178"/>
      <c r="E10" s="178"/>
      <c r="F10" s="17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R1514"/>
  <sheetViews>
    <sheetView zoomScale="90" zoomScaleNormal="90" workbookViewId="0">
      <pane ySplit="3" topLeftCell="A4" activePane="bottomLeft" state="frozen"/>
      <selection pane="bottomLeft" activeCell="A3" sqref="A3"/>
    </sheetView>
  </sheetViews>
  <sheetFormatPr baseColWidth="10" defaultColWidth="11.453125" defaultRowHeight="13" x14ac:dyDescent="0.3"/>
  <cols>
    <col min="1" max="1" width="11" style="2" bestFit="1" customWidth="1"/>
    <col min="2" max="2" width="11.54296875" style="2" bestFit="1" customWidth="1"/>
    <col min="3" max="3" width="14.26953125" style="2" bestFit="1" customWidth="1"/>
    <col min="4" max="4" width="12.08984375" style="2" bestFit="1" customWidth="1"/>
    <col min="5" max="5" width="19.08984375" style="2" bestFit="1" customWidth="1"/>
    <col min="6" max="6" width="14.90625" style="8" bestFit="1" customWidth="1"/>
    <col min="7" max="7" width="56.08984375" style="2" bestFit="1" customWidth="1"/>
    <col min="8" max="9" width="15.453125" style="8" bestFit="1" customWidth="1"/>
    <col min="10" max="10" width="14.81640625" style="2" bestFit="1" customWidth="1"/>
    <col min="11" max="11" width="11.453125" style="2"/>
    <col min="12" max="12" width="7.36328125" style="2" bestFit="1" customWidth="1"/>
    <col min="13" max="13" width="16.1796875" style="11" bestFit="1" customWidth="1"/>
    <col min="14" max="15" width="15.453125" style="2" bestFit="1" customWidth="1"/>
    <col min="16" max="18" width="16.1796875" style="2" bestFit="1" customWidth="1"/>
    <col min="19" max="16384" width="11.453125" style="2"/>
  </cols>
  <sheetData>
    <row r="1" spans="1:17" x14ac:dyDescent="0.3">
      <c r="C1" s="4"/>
    </row>
    <row r="3" spans="1:17" s="5" customFormat="1" ht="29.25" customHeight="1" x14ac:dyDescent="0.35">
      <c r="A3" s="5" t="s">
        <v>3441</v>
      </c>
      <c r="B3" s="5" t="s">
        <v>1410</v>
      </c>
      <c r="C3" s="5" t="s">
        <v>3442</v>
      </c>
      <c r="D3" s="5" t="s">
        <v>1411</v>
      </c>
      <c r="F3" s="9" t="s">
        <v>1408</v>
      </c>
      <c r="G3" s="5" t="s">
        <v>1409</v>
      </c>
      <c r="H3" s="9" t="s">
        <v>1412</v>
      </c>
      <c r="I3" s="9" t="s">
        <v>1413</v>
      </c>
      <c r="J3" s="5" t="s">
        <v>1414</v>
      </c>
      <c r="M3" s="12"/>
    </row>
    <row r="4" spans="1:17" ht="12.75" hidden="1" customHeight="1" x14ac:dyDescent="0.3">
      <c r="A4" s="2" t="str">
        <f>+LEFT(C4,2)</f>
        <v>11</v>
      </c>
      <c r="B4" s="2" t="str">
        <f>+LEFT(C4,4)</f>
        <v>1105</v>
      </c>
      <c r="C4" s="2">
        <v>11050510</v>
      </c>
      <c r="D4" s="2">
        <v>1001</v>
      </c>
      <c r="E4" s="2" t="str">
        <f>+C4&amp;D4</f>
        <v>110505101001</v>
      </c>
      <c r="F4" s="8">
        <v>356842</v>
      </c>
      <c r="G4" s="2" t="s">
        <v>0</v>
      </c>
      <c r="H4" s="8">
        <f>+SUMIF(Ajustes!$C:$C,'Balance de Prueba'!$E4,Ajustes!E:E)</f>
        <v>0</v>
      </c>
      <c r="I4" s="8">
        <f>+SUMIF(Ajustes!$C:$C,'Balance de Prueba'!$E4,Ajustes!F:F)</f>
        <v>0</v>
      </c>
      <c r="J4" s="3">
        <f>+F4+H4-I4</f>
        <v>356842</v>
      </c>
    </row>
    <row r="5" spans="1:17" ht="12.75" hidden="1" customHeight="1" x14ac:dyDescent="0.3">
      <c r="A5" s="2" t="str">
        <f>+LEFT(C5,2)</f>
        <v>11</v>
      </c>
      <c r="B5" s="2" t="str">
        <f t="shared" ref="B5:B68" si="0">+LEFT(C5,4)</f>
        <v>1105</v>
      </c>
      <c r="C5" s="2">
        <v>11051010</v>
      </c>
      <c r="D5" s="2">
        <v>1002</v>
      </c>
      <c r="E5" s="2" t="str">
        <f t="shared" ref="E5:E68" si="1">+C5&amp;D5</f>
        <v>110510101002</v>
      </c>
      <c r="F5" s="8">
        <v>2450000</v>
      </c>
      <c r="G5" s="2" t="s">
        <v>1</v>
      </c>
      <c r="H5" s="8">
        <f>+SUMIF(Ajustes!$C:$C,'Balance de Prueba'!$E5,Ajustes!E:E)</f>
        <v>0</v>
      </c>
      <c r="I5" s="8">
        <f>+SUMIF(Ajustes!$C:$C,'Balance de Prueba'!$E5,Ajustes!F:F)</f>
        <v>0</v>
      </c>
      <c r="J5" s="3">
        <f t="shared" ref="J5:J68" si="2">+F5+H5-I5</f>
        <v>2450000</v>
      </c>
    </row>
    <row r="6" spans="1:17" ht="12.75" hidden="1" customHeight="1" x14ac:dyDescent="0.3">
      <c r="A6" s="2" t="str">
        <f>+LEFT(C6,2)</f>
        <v>11</v>
      </c>
      <c r="B6" s="2" t="str">
        <f t="shared" si="0"/>
        <v>1105</v>
      </c>
      <c r="C6" s="2">
        <v>11051010</v>
      </c>
      <c r="D6" s="2">
        <v>1004</v>
      </c>
      <c r="E6" s="2" t="str">
        <f t="shared" si="1"/>
        <v>110510101004</v>
      </c>
      <c r="F6" s="8">
        <v>240000</v>
      </c>
      <c r="G6" s="2" t="s">
        <v>2</v>
      </c>
      <c r="H6" s="8">
        <f>+SUMIF(Ajustes!$C:$C,'Balance de Prueba'!$E6,Ajustes!E:E)</f>
        <v>0</v>
      </c>
      <c r="I6" s="8">
        <f>+SUMIF(Ajustes!$C:$C,'Balance de Prueba'!$E6,Ajustes!F:F)</f>
        <v>0</v>
      </c>
      <c r="J6" s="3">
        <f t="shared" si="2"/>
        <v>240000</v>
      </c>
    </row>
    <row r="7" spans="1:17" ht="12.75" hidden="1" customHeight="1" x14ac:dyDescent="0.3">
      <c r="A7" s="2" t="str">
        <f>+LEFT(C7,2)</f>
        <v>11</v>
      </c>
      <c r="B7" s="2" t="str">
        <f t="shared" si="0"/>
        <v>1105</v>
      </c>
      <c r="C7" s="2">
        <v>11051010</v>
      </c>
      <c r="D7" s="2">
        <v>1006</v>
      </c>
      <c r="E7" s="2" t="str">
        <f t="shared" si="1"/>
        <v>110510101006</v>
      </c>
      <c r="F7" s="8">
        <v>400854</v>
      </c>
      <c r="G7" s="2" t="s">
        <v>3</v>
      </c>
      <c r="H7" s="8">
        <f>+SUMIF(Ajustes!$C:$C,'Balance de Prueba'!$E7,Ajustes!E:E)</f>
        <v>0</v>
      </c>
      <c r="I7" s="8">
        <f>+SUMIF(Ajustes!$C:$C,'Balance de Prueba'!$E7,Ajustes!F:F)</f>
        <v>0</v>
      </c>
      <c r="J7" s="3">
        <f t="shared" si="2"/>
        <v>400854</v>
      </c>
      <c r="M7" s="12" t="s">
        <v>3407</v>
      </c>
      <c r="N7" s="5" t="s">
        <v>1421</v>
      </c>
      <c r="O7" s="5" t="s">
        <v>1422</v>
      </c>
      <c r="P7" s="5" t="s">
        <v>1414</v>
      </c>
    </row>
    <row r="8" spans="1:17" ht="12.75" hidden="1" customHeight="1" x14ac:dyDescent="0.3">
      <c r="A8" s="2" t="str">
        <f t="shared" ref="A8:A71" si="3">+LEFT(C8,2)</f>
        <v>11</v>
      </c>
      <c r="B8" s="2" t="str">
        <f t="shared" si="0"/>
        <v>1105</v>
      </c>
      <c r="C8" s="2">
        <v>11051010</v>
      </c>
      <c r="D8" s="2">
        <v>1007</v>
      </c>
      <c r="E8" s="2" t="str">
        <f t="shared" si="1"/>
        <v>110510101007</v>
      </c>
      <c r="F8" s="8">
        <v>759562</v>
      </c>
      <c r="G8" s="2" t="s">
        <v>4</v>
      </c>
      <c r="H8" s="8">
        <f>+SUMIF(Ajustes!$C:$C,'Balance de Prueba'!$E8,Ajustes!E:E)</f>
        <v>0</v>
      </c>
      <c r="I8" s="8">
        <f>+SUMIF(Ajustes!$C:$C,'Balance de Prueba'!$E8,Ajustes!F:F)</f>
        <v>0</v>
      </c>
      <c r="J8" s="3">
        <f t="shared" si="2"/>
        <v>759562</v>
      </c>
      <c r="L8" s="2" t="s">
        <v>3445</v>
      </c>
      <c r="M8" s="11">
        <f>+SUMIF($B:$B,$L8,F:F)</f>
        <v>12036637</v>
      </c>
      <c r="N8" s="11">
        <f>+SUMIF($B:$B,$L8,'Balance de Prueba'!H:H)</f>
        <v>0</v>
      </c>
      <c r="O8" s="11">
        <f>+SUMIF($B:$B,$L8,'Balance de Prueba'!I:I)</f>
        <v>0</v>
      </c>
      <c r="P8" s="11">
        <f>+SUMIF($B:$B,$L8,'Balance de Prueba'!J:J)</f>
        <v>12036637</v>
      </c>
      <c r="Q8" s="171"/>
    </row>
    <row r="9" spans="1:17" ht="12.75" hidden="1" customHeight="1" x14ac:dyDescent="0.3">
      <c r="A9" s="2" t="str">
        <f t="shared" si="3"/>
        <v>11</v>
      </c>
      <c r="B9" s="2" t="str">
        <f t="shared" si="0"/>
        <v>1105</v>
      </c>
      <c r="C9" s="2">
        <v>11051010</v>
      </c>
      <c r="D9" s="2">
        <v>1008</v>
      </c>
      <c r="E9" s="2" t="str">
        <f t="shared" si="1"/>
        <v>110510101008</v>
      </c>
      <c r="F9" s="8">
        <v>797343</v>
      </c>
      <c r="G9" s="2" t="s">
        <v>5</v>
      </c>
      <c r="H9" s="8">
        <f>+SUMIF(Ajustes!$C:$C,'Balance de Prueba'!$E9,Ajustes!E:E)</f>
        <v>0</v>
      </c>
      <c r="I9" s="8">
        <f>+SUMIF(Ajustes!$C:$C,'Balance de Prueba'!$E9,Ajustes!F:F)</f>
        <v>0</v>
      </c>
      <c r="J9" s="3">
        <f t="shared" si="2"/>
        <v>797343</v>
      </c>
      <c r="L9" s="2" t="s">
        <v>3446</v>
      </c>
      <c r="M9" s="11">
        <f t="shared" ref="M9:M72" si="4">+SUMIF($B:$B,$L9,F:F)</f>
        <v>2497290049</v>
      </c>
      <c r="N9" s="11">
        <f>+SUMIF($B:$B,$L9,'Balance de Prueba'!H:H)</f>
        <v>0</v>
      </c>
      <c r="O9" s="11">
        <f>+SUMIF($B:$B,$L9,'Balance de Prueba'!I:I)</f>
        <v>0</v>
      </c>
      <c r="P9" s="11">
        <f>+SUMIF($B:$B,$L9,'Balance de Prueba'!J:J)</f>
        <v>2497290049</v>
      </c>
      <c r="Q9" s="171"/>
    </row>
    <row r="10" spans="1:17" ht="12.75" hidden="1" customHeight="1" x14ac:dyDescent="0.3">
      <c r="A10" s="2" t="str">
        <f t="shared" si="3"/>
        <v>11</v>
      </c>
      <c r="B10" s="2" t="str">
        <f t="shared" si="0"/>
        <v>1105</v>
      </c>
      <c r="C10" s="2">
        <v>11051010</v>
      </c>
      <c r="D10" s="2">
        <v>1010</v>
      </c>
      <c r="E10" s="2" t="str">
        <f t="shared" si="1"/>
        <v>110510101010</v>
      </c>
      <c r="F10" s="8">
        <v>121947</v>
      </c>
      <c r="G10" s="2" t="s">
        <v>6</v>
      </c>
      <c r="H10" s="8">
        <f>+SUMIF(Ajustes!$C:$C,'Balance de Prueba'!$E10,Ajustes!E:E)</f>
        <v>0</v>
      </c>
      <c r="I10" s="8">
        <f>+SUMIF(Ajustes!$C:$C,'Balance de Prueba'!$E10,Ajustes!F:F)</f>
        <v>0</v>
      </c>
      <c r="J10" s="3">
        <f t="shared" si="2"/>
        <v>121947</v>
      </c>
      <c r="L10" s="2" t="s">
        <v>3447</v>
      </c>
      <c r="M10" s="11">
        <f t="shared" si="4"/>
        <v>2511404598</v>
      </c>
      <c r="N10" s="11">
        <f>+SUMIF($B:$B,$L10,'Balance de Prueba'!H:H)</f>
        <v>0</v>
      </c>
      <c r="O10" s="11">
        <f>+SUMIF($B:$B,$L10,'Balance de Prueba'!I:I)</f>
        <v>0</v>
      </c>
      <c r="P10" s="11">
        <f>+SUMIF($B:$B,$L10,'Balance de Prueba'!J:J)</f>
        <v>2511404598</v>
      </c>
      <c r="Q10" s="171"/>
    </row>
    <row r="11" spans="1:17" ht="12.75" hidden="1" customHeight="1" x14ac:dyDescent="0.3">
      <c r="A11" s="2" t="str">
        <f t="shared" si="3"/>
        <v>11</v>
      </c>
      <c r="B11" s="2" t="str">
        <f t="shared" si="0"/>
        <v>1105</v>
      </c>
      <c r="C11" s="2">
        <v>11051010</v>
      </c>
      <c r="D11" s="2">
        <v>1014</v>
      </c>
      <c r="E11" s="2" t="str">
        <f t="shared" si="1"/>
        <v>110510101014</v>
      </c>
      <c r="F11" s="8">
        <v>51161</v>
      </c>
      <c r="G11" s="2" t="s">
        <v>7</v>
      </c>
      <c r="H11" s="8">
        <f>+SUMIF(Ajustes!$C:$C,'Balance de Prueba'!$E11,Ajustes!E:E)</f>
        <v>0</v>
      </c>
      <c r="I11" s="8">
        <f>+SUMIF(Ajustes!$C:$C,'Balance de Prueba'!$E11,Ajustes!F:F)</f>
        <v>0</v>
      </c>
      <c r="J11" s="3">
        <f t="shared" si="2"/>
        <v>51161</v>
      </c>
      <c r="L11" s="2" t="s">
        <v>3448</v>
      </c>
      <c r="M11" s="11">
        <f t="shared" si="4"/>
        <v>20002552740</v>
      </c>
      <c r="N11" s="11">
        <f>+SUMIF($B:$B,$L11,'Balance de Prueba'!H:H)</f>
        <v>1473920027</v>
      </c>
      <c r="O11" s="11">
        <f>+SUMIF($B:$B,$L11,'Balance de Prueba'!I:I)</f>
        <v>1106552376</v>
      </c>
      <c r="P11" s="11">
        <f>+SUMIF($B:$B,$L11,'Balance de Prueba'!J:J)</f>
        <v>20369920391</v>
      </c>
      <c r="Q11" s="171">
        <f>+M11-P11</f>
        <v>-367367651</v>
      </c>
    </row>
    <row r="12" spans="1:17" ht="12.75" hidden="1" customHeight="1" x14ac:dyDescent="0.3">
      <c r="A12" s="2" t="str">
        <f t="shared" si="3"/>
        <v>11</v>
      </c>
      <c r="B12" s="2" t="str">
        <f t="shared" si="0"/>
        <v>1105</v>
      </c>
      <c r="C12" s="2">
        <v>11051010</v>
      </c>
      <c r="D12" s="2">
        <v>1019</v>
      </c>
      <c r="E12" s="2" t="str">
        <f t="shared" si="1"/>
        <v>110510101019</v>
      </c>
      <c r="F12" s="8">
        <v>92090</v>
      </c>
      <c r="G12" s="2" t="s">
        <v>8</v>
      </c>
      <c r="H12" s="8">
        <f>+SUMIF(Ajustes!$C:$C,'Balance de Prueba'!$E12,Ajustes!E:E)</f>
        <v>0</v>
      </c>
      <c r="I12" s="8">
        <f>+SUMIF(Ajustes!$C:$C,'Balance de Prueba'!$E12,Ajustes!F:F)</f>
        <v>0</v>
      </c>
      <c r="J12" s="3">
        <f t="shared" si="2"/>
        <v>92090</v>
      </c>
      <c r="L12" s="2" t="s">
        <v>3449</v>
      </c>
      <c r="M12" s="11">
        <f t="shared" si="4"/>
        <v>51037000</v>
      </c>
      <c r="N12" s="11">
        <f>+SUMIF($B:$B,$L12,'Balance de Prueba'!H:H)</f>
        <v>0</v>
      </c>
      <c r="O12" s="11">
        <f>+SUMIF($B:$B,$L12,'Balance de Prueba'!I:I)</f>
        <v>0</v>
      </c>
      <c r="P12" s="11">
        <f>+SUMIF($B:$B,$L12,'Balance de Prueba'!J:J)</f>
        <v>51037000</v>
      </c>
      <c r="Q12" s="171"/>
    </row>
    <row r="13" spans="1:17" ht="12.75" hidden="1" customHeight="1" x14ac:dyDescent="0.3">
      <c r="A13" s="2" t="str">
        <f t="shared" si="3"/>
        <v>11</v>
      </c>
      <c r="B13" s="2" t="str">
        <f t="shared" si="0"/>
        <v>1105</v>
      </c>
      <c r="C13" s="2">
        <v>11051010</v>
      </c>
      <c r="D13" s="2">
        <v>1024</v>
      </c>
      <c r="E13" s="2" t="str">
        <f t="shared" si="1"/>
        <v>110510101024</v>
      </c>
      <c r="F13" s="8">
        <v>222240</v>
      </c>
      <c r="G13" s="2" t="s">
        <v>9</v>
      </c>
      <c r="H13" s="8">
        <f>+SUMIF(Ajustes!$C:$C,'Balance de Prueba'!$E13,Ajustes!E:E)</f>
        <v>0</v>
      </c>
      <c r="I13" s="8">
        <f>+SUMIF(Ajustes!$C:$C,'Balance de Prueba'!$E13,Ajustes!F:F)</f>
        <v>0</v>
      </c>
      <c r="J13" s="3">
        <f t="shared" si="2"/>
        <v>222240</v>
      </c>
      <c r="L13" s="2" t="s">
        <v>3450</v>
      </c>
      <c r="M13" s="11">
        <f t="shared" si="4"/>
        <v>-209801550</v>
      </c>
      <c r="N13" s="11">
        <f>+SUMIF($B:$B,$L13,'Balance de Prueba'!H:H)</f>
        <v>209801550</v>
      </c>
      <c r="O13" s="11">
        <f>+SUMIF($B:$B,$L13,'Balance de Prueba'!I:I)</f>
        <v>0</v>
      </c>
      <c r="P13" s="11">
        <f>+SUMIF($B:$B,$L13,'Balance de Prueba'!J:J)</f>
        <v>0</v>
      </c>
      <c r="Q13" s="171"/>
    </row>
    <row r="14" spans="1:17" ht="12.75" hidden="1" customHeight="1" x14ac:dyDescent="0.3">
      <c r="A14" s="2" t="str">
        <f t="shared" si="3"/>
        <v>11</v>
      </c>
      <c r="B14" s="2" t="str">
        <f t="shared" si="0"/>
        <v>1105</v>
      </c>
      <c r="C14" s="2">
        <v>11051010</v>
      </c>
      <c r="D14" s="2">
        <v>1033</v>
      </c>
      <c r="E14" s="2" t="str">
        <f t="shared" si="1"/>
        <v>110510101033</v>
      </c>
      <c r="F14" s="8">
        <v>196870</v>
      </c>
      <c r="G14" s="2" t="s">
        <v>10</v>
      </c>
      <c r="H14" s="8">
        <f>+SUMIF(Ajustes!$C:$C,'Balance de Prueba'!$E14,Ajustes!E:E)</f>
        <v>0</v>
      </c>
      <c r="I14" s="8">
        <f>+SUMIF(Ajustes!$C:$C,'Balance de Prueba'!$E14,Ajustes!F:F)</f>
        <v>0</v>
      </c>
      <c r="J14" s="3">
        <f t="shared" si="2"/>
        <v>196870</v>
      </c>
      <c r="L14" s="2" t="s">
        <v>3451</v>
      </c>
      <c r="M14" s="11">
        <f t="shared" si="4"/>
        <v>23445664001</v>
      </c>
      <c r="N14" s="11">
        <f>+SUMIF($B:$B,$L14,'Balance de Prueba'!H:H)</f>
        <v>0</v>
      </c>
      <c r="O14" s="11">
        <f>+SUMIF($B:$B,$L14,'Balance de Prueba'!I:I)</f>
        <v>0</v>
      </c>
      <c r="P14" s="11">
        <f>+SUMIF($B:$B,$L14,'Balance de Prueba'!J:J)</f>
        <v>23445664001</v>
      </c>
      <c r="Q14" s="171"/>
    </row>
    <row r="15" spans="1:17" ht="12.75" hidden="1" customHeight="1" x14ac:dyDescent="0.3">
      <c r="A15" s="2" t="str">
        <f t="shared" si="3"/>
        <v>11</v>
      </c>
      <c r="B15" s="2" t="str">
        <f t="shared" si="0"/>
        <v>1105</v>
      </c>
      <c r="C15" s="2">
        <v>11051010</v>
      </c>
      <c r="D15" s="2">
        <v>1035</v>
      </c>
      <c r="E15" s="2" t="str">
        <f t="shared" si="1"/>
        <v>110510101035</v>
      </c>
      <c r="F15" s="8">
        <v>141369</v>
      </c>
      <c r="G15" s="2" t="s">
        <v>11</v>
      </c>
      <c r="H15" s="8">
        <f>+SUMIF(Ajustes!$C:$C,'Balance de Prueba'!$E15,Ajustes!E:E)</f>
        <v>0</v>
      </c>
      <c r="I15" s="8">
        <f>+SUMIF(Ajustes!$C:$C,'Balance de Prueba'!$E15,Ajustes!F:F)</f>
        <v>0</v>
      </c>
      <c r="J15" s="3">
        <f t="shared" si="2"/>
        <v>141369</v>
      </c>
      <c r="L15" s="2" t="s">
        <v>3452</v>
      </c>
      <c r="M15" s="11">
        <f t="shared" si="4"/>
        <v>198840124</v>
      </c>
      <c r="N15" s="11">
        <f>+SUMIF($B:$B,$L15,'Balance de Prueba'!H:H)</f>
        <v>0</v>
      </c>
      <c r="O15" s="11">
        <f>+SUMIF($B:$B,$L15,'Balance de Prueba'!I:I)</f>
        <v>27762453</v>
      </c>
      <c r="P15" s="11">
        <f>+SUMIF($B:$B,$L15,'Balance de Prueba'!J:J)</f>
        <v>171077671</v>
      </c>
      <c r="Q15" s="171"/>
    </row>
    <row r="16" spans="1:17" ht="12.75" hidden="1" customHeight="1" x14ac:dyDescent="0.3">
      <c r="A16" s="2" t="str">
        <f t="shared" si="3"/>
        <v>11</v>
      </c>
      <c r="B16" s="2" t="str">
        <f t="shared" si="0"/>
        <v>1105</v>
      </c>
      <c r="C16" s="2">
        <v>11051501</v>
      </c>
      <c r="D16" s="2">
        <v>1001</v>
      </c>
      <c r="E16" s="2" t="str">
        <f t="shared" si="1"/>
        <v>110515011001</v>
      </c>
      <c r="F16" s="8">
        <v>6206359</v>
      </c>
      <c r="G16" s="2" t="s">
        <v>12</v>
      </c>
      <c r="H16" s="8">
        <f>+SUMIF(Ajustes!$C:$C,'Balance de Prueba'!$E16,Ajustes!E:E)</f>
        <v>0</v>
      </c>
      <c r="I16" s="8">
        <f>+SUMIF(Ajustes!$C:$C,'Balance de Prueba'!$E16,Ajustes!F:F)</f>
        <v>0</v>
      </c>
      <c r="J16" s="3">
        <f t="shared" si="2"/>
        <v>6206359</v>
      </c>
      <c r="L16" s="2" t="s">
        <v>3453</v>
      </c>
      <c r="M16" s="11">
        <f t="shared" si="4"/>
        <v>2631133700</v>
      </c>
      <c r="N16" s="11">
        <f>+SUMIF($B:$B,$L16,'Balance de Prueba'!H:H)</f>
        <v>0</v>
      </c>
      <c r="O16" s="11">
        <f>+SUMIF($B:$B,$L16,'Balance de Prueba'!I:I)</f>
        <v>0</v>
      </c>
      <c r="P16" s="11">
        <f>+SUMIF($B:$B,$L16,'Balance de Prueba'!J:J)</f>
        <v>2631133700</v>
      </c>
      <c r="Q16" s="171"/>
    </row>
    <row r="17" spans="1:17" ht="12.75" hidden="1" customHeight="1" x14ac:dyDescent="0.3">
      <c r="A17" s="2" t="str">
        <f t="shared" si="3"/>
        <v>11</v>
      </c>
      <c r="B17" s="2" t="str">
        <f t="shared" si="0"/>
        <v>1110</v>
      </c>
      <c r="C17" s="2">
        <v>11100520</v>
      </c>
      <c r="D17" s="2">
        <v>1438</v>
      </c>
      <c r="E17" s="2" t="str">
        <f t="shared" si="1"/>
        <v>111005201438</v>
      </c>
      <c r="F17" s="8">
        <v>10274117</v>
      </c>
      <c r="G17" s="2" t="s">
        <v>13</v>
      </c>
      <c r="H17" s="8">
        <f>+SUMIF(Ajustes!$C:$C,'Balance de Prueba'!$E17,Ajustes!E:E)</f>
        <v>0</v>
      </c>
      <c r="I17" s="8">
        <f>+SUMIF(Ajustes!$C:$C,'Balance de Prueba'!$E17,Ajustes!F:F)</f>
        <v>0</v>
      </c>
      <c r="J17" s="3">
        <f t="shared" si="2"/>
        <v>10274117</v>
      </c>
      <c r="L17" s="2" t="s">
        <v>3454</v>
      </c>
      <c r="M17" s="11">
        <f t="shared" si="4"/>
        <v>20000000</v>
      </c>
      <c r="N17" s="11">
        <f>+SUMIF($B:$B,$L17,'Balance de Prueba'!H:H)</f>
        <v>0</v>
      </c>
      <c r="O17" s="11">
        <f>+SUMIF($B:$B,$L17,'Balance de Prueba'!I:I)</f>
        <v>0</v>
      </c>
      <c r="P17" s="11">
        <f>+SUMIF($B:$B,$L17,'Balance de Prueba'!J:J)</f>
        <v>20000000</v>
      </c>
      <c r="Q17" s="171"/>
    </row>
    <row r="18" spans="1:17" ht="12.75" hidden="1" customHeight="1" x14ac:dyDescent="0.3">
      <c r="A18" s="2" t="str">
        <f t="shared" si="3"/>
        <v>11</v>
      </c>
      <c r="B18" s="2" t="str">
        <f t="shared" si="0"/>
        <v>1110</v>
      </c>
      <c r="C18" s="2">
        <v>11100520</v>
      </c>
      <c r="D18" s="2">
        <v>1638</v>
      </c>
      <c r="E18" s="2" t="str">
        <f t="shared" si="1"/>
        <v>111005201638</v>
      </c>
      <c r="F18" s="8">
        <v>1298425455</v>
      </c>
      <c r="G18" s="2" t="s">
        <v>14</v>
      </c>
      <c r="H18" s="8">
        <f>+SUMIF(Ajustes!$C:$C,'Balance de Prueba'!$E18,Ajustes!E:E)</f>
        <v>0</v>
      </c>
      <c r="I18" s="8">
        <f>+SUMIF(Ajustes!$C:$C,'Balance de Prueba'!$E18,Ajustes!F:F)</f>
        <v>0</v>
      </c>
      <c r="J18" s="3">
        <f t="shared" si="2"/>
        <v>1298425455</v>
      </c>
      <c r="L18" s="2" t="s">
        <v>3455</v>
      </c>
      <c r="M18" s="11">
        <f t="shared" si="4"/>
        <v>2765387322</v>
      </c>
      <c r="N18" s="11">
        <f>+SUMIF($B:$B,$L18,'Balance de Prueba'!H:H)</f>
        <v>0</v>
      </c>
      <c r="O18" s="11">
        <f>+SUMIF($B:$B,$L18,'Balance de Prueba'!I:I)</f>
        <v>0</v>
      </c>
      <c r="P18" s="11">
        <f>+SUMIF($B:$B,$L18,'Balance de Prueba'!J:J)</f>
        <v>2765387322</v>
      </c>
      <c r="Q18" s="171"/>
    </row>
    <row r="19" spans="1:17" ht="12.75" hidden="1" customHeight="1" x14ac:dyDescent="0.3">
      <c r="A19" s="2" t="str">
        <f t="shared" si="3"/>
        <v>11</v>
      </c>
      <c r="B19" s="2" t="str">
        <f t="shared" si="0"/>
        <v>1110</v>
      </c>
      <c r="C19" s="2">
        <v>11100520</v>
      </c>
      <c r="D19" s="2">
        <v>1805</v>
      </c>
      <c r="E19" s="2" t="str">
        <f t="shared" si="1"/>
        <v>111005201805</v>
      </c>
      <c r="F19" s="8">
        <v>362900</v>
      </c>
      <c r="G19" s="2" t="s">
        <v>15</v>
      </c>
      <c r="H19" s="8">
        <f>+SUMIF(Ajustes!$C:$C,'Balance de Prueba'!$E19,Ajustes!E:E)</f>
        <v>0</v>
      </c>
      <c r="I19" s="8">
        <f>+SUMIF(Ajustes!$C:$C,'Balance de Prueba'!$E19,Ajustes!F:F)</f>
        <v>0</v>
      </c>
      <c r="J19" s="3">
        <f t="shared" si="2"/>
        <v>362900</v>
      </c>
      <c r="L19" s="2" t="s">
        <v>3456</v>
      </c>
      <c r="M19" s="11">
        <f t="shared" si="4"/>
        <v>1201886367</v>
      </c>
      <c r="N19" s="11">
        <f>+SUMIF($B:$B,$L19,'Balance de Prueba'!H:H)</f>
        <v>0</v>
      </c>
      <c r="O19" s="11">
        <f>+SUMIF($B:$B,$L19,'Balance de Prueba'!I:I)</f>
        <v>0</v>
      </c>
      <c r="P19" s="11">
        <f>+SUMIF($B:$B,$L19,'Balance de Prueba'!J:J)</f>
        <v>1201886367</v>
      </c>
      <c r="Q19" s="171"/>
    </row>
    <row r="20" spans="1:17" ht="12.75" hidden="1" customHeight="1" x14ac:dyDescent="0.3">
      <c r="A20" s="2" t="str">
        <f t="shared" si="3"/>
        <v>11</v>
      </c>
      <c r="B20" s="2" t="str">
        <f t="shared" si="0"/>
        <v>1110</v>
      </c>
      <c r="C20" s="2">
        <v>11100520</v>
      </c>
      <c r="D20" s="2">
        <v>1806</v>
      </c>
      <c r="E20" s="2" t="str">
        <f t="shared" si="1"/>
        <v>111005201806</v>
      </c>
      <c r="F20" s="8">
        <v>121297548</v>
      </c>
      <c r="G20" s="2" t="s">
        <v>16</v>
      </c>
      <c r="H20" s="8">
        <f>+SUMIF(Ajustes!$C:$C,'Balance de Prueba'!$E20,Ajustes!E:E)</f>
        <v>0</v>
      </c>
      <c r="I20" s="8">
        <f>+SUMIF(Ajustes!$C:$C,'Balance de Prueba'!$E20,Ajustes!F:F)</f>
        <v>0</v>
      </c>
      <c r="J20" s="3">
        <f t="shared" si="2"/>
        <v>121297548</v>
      </c>
      <c r="L20" s="2" t="s">
        <v>3457</v>
      </c>
      <c r="M20" s="11">
        <f t="shared" si="4"/>
        <v>1201145927</v>
      </c>
      <c r="N20" s="11">
        <f>+SUMIF($B:$B,$L20,'Balance de Prueba'!H:H)</f>
        <v>0</v>
      </c>
      <c r="O20" s="11">
        <f>+SUMIF($B:$B,$L20,'Balance de Prueba'!I:I)</f>
        <v>0</v>
      </c>
      <c r="P20" s="11">
        <f>+SUMIF($B:$B,$L20,'Balance de Prueba'!J:J)</f>
        <v>1201145927</v>
      </c>
      <c r="Q20" s="171"/>
    </row>
    <row r="21" spans="1:17" ht="12.75" hidden="1" customHeight="1" x14ac:dyDescent="0.3">
      <c r="A21" s="2" t="str">
        <f t="shared" si="3"/>
        <v>11</v>
      </c>
      <c r="B21" s="2" t="str">
        <f t="shared" si="0"/>
        <v>1110</v>
      </c>
      <c r="C21" s="2">
        <v>11100520</v>
      </c>
      <c r="D21" s="2">
        <v>1807</v>
      </c>
      <c r="E21" s="2" t="str">
        <f t="shared" si="1"/>
        <v>111005201807</v>
      </c>
      <c r="F21" s="8">
        <v>83941579</v>
      </c>
      <c r="G21" s="2" t="s">
        <v>17</v>
      </c>
      <c r="H21" s="8">
        <f>+SUMIF(Ajustes!$C:$C,'Balance de Prueba'!$E21,Ajustes!E:E)</f>
        <v>0</v>
      </c>
      <c r="I21" s="8">
        <f>+SUMIF(Ajustes!$C:$C,'Balance de Prueba'!$E21,Ajustes!F:F)</f>
        <v>0</v>
      </c>
      <c r="J21" s="3">
        <f t="shared" si="2"/>
        <v>83941579</v>
      </c>
      <c r="L21" s="2" t="s">
        <v>3458</v>
      </c>
      <c r="M21" s="11">
        <f t="shared" si="4"/>
        <v>0</v>
      </c>
      <c r="N21" s="11">
        <f>+SUMIF($B:$B,$L21,'Balance de Prueba'!H:H)</f>
        <v>619587080.27999997</v>
      </c>
      <c r="O21" s="11">
        <f>+SUMIF($B:$B,$L21,'Balance de Prueba'!I:I)</f>
        <v>0</v>
      </c>
      <c r="P21" s="11">
        <f>+SUMIF($B:$B,$L21,'Balance de Prueba'!J:J)</f>
        <v>619587080.27999997</v>
      </c>
      <c r="Q21" s="171"/>
    </row>
    <row r="22" spans="1:17" ht="12.75" hidden="1" customHeight="1" x14ac:dyDescent="0.3">
      <c r="A22" s="2" t="str">
        <f t="shared" si="3"/>
        <v>11</v>
      </c>
      <c r="B22" s="2" t="str">
        <f t="shared" si="0"/>
        <v>1110</v>
      </c>
      <c r="C22" s="2">
        <v>11100520</v>
      </c>
      <c r="D22" s="2">
        <v>1808</v>
      </c>
      <c r="E22" s="2" t="str">
        <f t="shared" si="1"/>
        <v>111005201808</v>
      </c>
      <c r="F22" s="8">
        <v>5212499</v>
      </c>
      <c r="G22" s="2" t="s">
        <v>18</v>
      </c>
      <c r="H22" s="8">
        <f>+SUMIF(Ajustes!$C:$C,'Balance de Prueba'!$E22,Ajustes!E:E)</f>
        <v>0</v>
      </c>
      <c r="I22" s="8">
        <f>+SUMIF(Ajustes!$C:$C,'Balance de Prueba'!$E22,Ajustes!F:F)</f>
        <v>0</v>
      </c>
      <c r="J22" s="3">
        <f t="shared" si="2"/>
        <v>5212499</v>
      </c>
      <c r="L22" s="2" t="s">
        <v>3459</v>
      </c>
      <c r="M22" s="11">
        <f t="shared" si="4"/>
        <v>1194785662</v>
      </c>
      <c r="N22" s="11">
        <f>+SUMIF($B:$B,$L22,'Balance de Prueba'!H:H)</f>
        <v>0</v>
      </c>
      <c r="O22" s="11">
        <f>+SUMIF($B:$B,$L22,'Balance de Prueba'!I:I)</f>
        <v>11295841</v>
      </c>
      <c r="P22" s="11">
        <f>+SUMIF($B:$B,$L22,'Balance de Prueba'!J:J)</f>
        <v>1183489821</v>
      </c>
      <c r="Q22" s="171"/>
    </row>
    <row r="23" spans="1:17" ht="12.75" hidden="1" customHeight="1" x14ac:dyDescent="0.3">
      <c r="A23" s="2" t="str">
        <f t="shared" si="3"/>
        <v>11</v>
      </c>
      <c r="B23" s="2" t="str">
        <f t="shared" si="0"/>
        <v>1110</v>
      </c>
      <c r="C23" s="2">
        <v>11100520</v>
      </c>
      <c r="D23" s="2">
        <v>1843</v>
      </c>
      <c r="E23" s="2" t="str">
        <f t="shared" si="1"/>
        <v>111005201843</v>
      </c>
      <c r="F23" s="8">
        <v>52482055</v>
      </c>
      <c r="G23" s="2" t="s">
        <v>19</v>
      </c>
      <c r="H23" s="8">
        <f>+SUMIF(Ajustes!$C:$C,'Balance de Prueba'!$E23,Ajustes!E:E)</f>
        <v>0</v>
      </c>
      <c r="I23" s="8">
        <f>+SUMIF(Ajustes!$C:$C,'Balance de Prueba'!$E23,Ajustes!F:F)</f>
        <v>0</v>
      </c>
      <c r="J23" s="3">
        <f t="shared" si="2"/>
        <v>52482055</v>
      </c>
      <c r="L23" s="2" t="s">
        <v>3460</v>
      </c>
      <c r="M23" s="11">
        <f t="shared" si="4"/>
        <v>-1073017913</v>
      </c>
      <c r="N23" s="11">
        <f>+SUMIF($B:$B,$L23,'Balance de Prueba'!H:H)</f>
        <v>0</v>
      </c>
      <c r="O23" s="11">
        <f>+SUMIF($B:$B,$L23,'Balance de Prueba'!I:I)</f>
        <v>0</v>
      </c>
      <c r="P23" s="11">
        <f>+SUMIF($B:$B,$L23,'Balance de Prueba'!J:J)</f>
        <v>-1073017913</v>
      </c>
      <c r="Q23" s="171"/>
    </row>
    <row r="24" spans="1:17" ht="12.75" hidden="1" customHeight="1" x14ac:dyDescent="0.3">
      <c r="A24" s="2" t="str">
        <f t="shared" si="3"/>
        <v>11</v>
      </c>
      <c r="B24" s="2" t="str">
        <f t="shared" si="0"/>
        <v>1110</v>
      </c>
      <c r="C24" s="2">
        <v>11100520</v>
      </c>
      <c r="D24" s="2">
        <v>2010</v>
      </c>
      <c r="E24" s="2" t="str">
        <f t="shared" si="1"/>
        <v>111005202010</v>
      </c>
      <c r="F24" s="8">
        <v>32227836</v>
      </c>
      <c r="G24" s="2" t="s">
        <v>20</v>
      </c>
      <c r="H24" s="8">
        <f>+SUMIF(Ajustes!$C:$C,'Balance de Prueba'!$E24,Ajustes!E:E)</f>
        <v>0</v>
      </c>
      <c r="I24" s="8">
        <f>+SUMIF(Ajustes!$C:$C,'Balance de Prueba'!$E24,Ajustes!F:F)</f>
        <v>0</v>
      </c>
      <c r="J24" s="3">
        <f t="shared" si="2"/>
        <v>32227836</v>
      </c>
      <c r="L24" s="2" t="s">
        <v>3461</v>
      </c>
      <c r="M24" s="11">
        <f t="shared" si="4"/>
        <v>5078376296</v>
      </c>
      <c r="N24" s="11">
        <f>+SUMIF($B:$B,$L24,'Balance de Prueba'!H:H)</f>
        <v>0</v>
      </c>
      <c r="O24" s="11">
        <f>+SUMIF($B:$B,$L24,'Balance de Prueba'!I:I)</f>
        <v>0</v>
      </c>
      <c r="P24" s="11">
        <f>+SUMIF($B:$B,$L24,'Balance de Prueba'!J:J)</f>
        <v>5078376296</v>
      </c>
      <c r="Q24" s="171"/>
    </row>
    <row r="25" spans="1:17" ht="12.75" hidden="1" customHeight="1" x14ac:dyDescent="0.3">
      <c r="A25" s="2" t="str">
        <f t="shared" si="3"/>
        <v>11</v>
      </c>
      <c r="B25" s="2" t="str">
        <f t="shared" si="0"/>
        <v>1110</v>
      </c>
      <c r="C25" s="2">
        <v>11100520</v>
      </c>
      <c r="D25" s="2">
        <v>2018</v>
      </c>
      <c r="E25" s="2" t="str">
        <f t="shared" si="1"/>
        <v>111005202018</v>
      </c>
      <c r="F25" s="8">
        <v>69902</v>
      </c>
      <c r="G25" s="2" t="s">
        <v>21</v>
      </c>
      <c r="H25" s="8">
        <f>+SUMIF(Ajustes!$C:$C,'Balance de Prueba'!$E25,Ajustes!E:E)</f>
        <v>0</v>
      </c>
      <c r="I25" s="8">
        <f>+SUMIF(Ajustes!$C:$C,'Balance de Prueba'!$E25,Ajustes!F:F)</f>
        <v>0</v>
      </c>
      <c r="J25" s="3">
        <f t="shared" si="2"/>
        <v>69902</v>
      </c>
      <c r="L25" s="2" t="s">
        <v>3462</v>
      </c>
      <c r="M25" s="11">
        <f t="shared" si="4"/>
        <v>4305747975</v>
      </c>
      <c r="N25" s="11">
        <f>+SUMIF($B:$B,$L25,'Balance de Prueba'!H:H)</f>
        <v>0</v>
      </c>
      <c r="O25" s="11">
        <f>+SUMIF($B:$B,$L25,'Balance de Prueba'!I:I)</f>
        <v>0</v>
      </c>
      <c r="P25" s="11">
        <f>+SUMIF($B:$B,$L25,'Balance de Prueba'!J:J)</f>
        <v>4305747975</v>
      </c>
      <c r="Q25" s="171"/>
    </row>
    <row r="26" spans="1:17" ht="12.75" hidden="1" customHeight="1" x14ac:dyDescent="0.3">
      <c r="A26" s="2" t="str">
        <f t="shared" si="3"/>
        <v>11</v>
      </c>
      <c r="B26" s="2" t="str">
        <f t="shared" si="0"/>
        <v>1110</v>
      </c>
      <c r="C26" s="2">
        <v>11100520</v>
      </c>
      <c r="D26" s="2">
        <v>2023</v>
      </c>
      <c r="E26" s="2" t="str">
        <f t="shared" si="1"/>
        <v>111005202023</v>
      </c>
      <c r="F26" s="8">
        <v>10044419</v>
      </c>
      <c r="G26" s="2" t="s">
        <v>22</v>
      </c>
      <c r="H26" s="8">
        <f>+SUMIF(Ajustes!$C:$C,'Balance de Prueba'!$E26,Ajustes!E:E)</f>
        <v>0</v>
      </c>
      <c r="I26" s="8">
        <f>+SUMIF(Ajustes!$C:$C,'Balance de Prueba'!$E26,Ajustes!F:F)</f>
        <v>0</v>
      </c>
      <c r="J26" s="3">
        <f t="shared" si="2"/>
        <v>10044419</v>
      </c>
      <c r="L26" s="2" t="s">
        <v>3463</v>
      </c>
      <c r="M26" s="11">
        <f t="shared" si="4"/>
        <v>5043934045</v>
      </c>
      <c r="N26" s="11">
        <f>+SUMIF($B:$B,$L26,'Balance de Prueba'!H:H)</f>
        <v>0</v>
      </c>
      <c r="O26" s="11">
        <f>+SUMIF($B:$B,$L26,'Balance de Prueba'!I:I)</f>
        <v>0</v>
      </c>
      <c r="P26" s="11">
        <f>+SUMIF($B:$B,$L26,'Balance de Prueba'!J:J)</f>
        <v>5043934045</v>
      </c>
      <c r="Q26" s="171"/>
    </row>
    <row r="27" spans="1:17" ht="12.75" hidden="1" customHeight="1" x14ac:dyDescent="0.3">
      <c r="A27" s="2" t="str">
        <f t="shared" si="3"/>
        <v>11</v>
      </c>
      <c r="B27" s="2" t="str">
        <f t="shared" si="0"/>
        <v>1110</v>
      </c>
      <c r="C27" s="2">
        <v>11100520</v>
      </c>
      <c r="D27" s="2">
        <v>2187</v>
      </c>
      <c r="E27" s="2" t="str">
        <f t="shared" si="1"/>
        <v>111005202187</v>
      </c>
      <c r="F27" s="8">
        <v>24795291</v>
      </c>
      <c r="G27" s="2" t="s">
        <v>23</v>
      </c>
      <c r="H27" s="8">
        <f>+SUMIF(Ajustes!$C:$C,'Balance de Prueba'!$E27,Ajustes!E:E)</f>
        <v>0</v>
      </c>
      <c r="I27" s="8">
        <f>+SUMIF(Ajustes!$C:$C,'Balance de Prueba'!$E27,Ajustes!F:F)</f>
        <v>0</v>
      </c>
      <c r="J27" s="3">
        <f t="shared" si="2"/>
        <v>24795291</v>
      </c>
      <c r="L27" s="2" t="s">
        <v>3464</v>
      </c>
      <c r="M27" s="11">
        <f t="shared" si="4"/>
        <v>20490441</v>
      </c>
      <c r="N27" s="11">
        <f>+SUMIF($B:$B,$L27,'Balance de Prueba'!H:H)</f>
        <v>0</v>
      </c>
      <c r="O27" s="11">
        <f>+SUMIF($B:$B,$L27,'Balance de Prueba'!I:I)</f>
        <v>0</v>
      </c>
      <c r="P27" s="11">
        <f>+SUMIF($B:$B,$L27,'Balance de Prueba'!J:J)</f>
        <v>20490441</v>
      </c>
    </row>
    <row r="28" spans="1:17" ht="12.75" hidden="1" customHeight="1" x14ac:dyDescent="0.3">
      <c r="A28" s="2" t="str">
        <f t="shared" si="3"/>
        <v>11</v>
      </c>
      <c r="B28" s="2" t="str">
        <f t="shared" si="0"/>
        <v>1110</v>
      </c>
      <c r="C28" s="2">
        <v>11100520</v>
      </c>
      <c r="D28" s="2">
        <v>2192</v>
      </c>
      <c r="E28" s="2" t="str">
        <f t="shared" si="1"/>
        <v>111005202192</v>
      </c>
      <c r="F28" s="8">
        <v>9870841</v>
      </c>
      <c r="G28" s="2" t="s">
        <v>24</v>
      </c>
      <c r="H28" s="8">
        <f>+SUMIF(Ajustes!$C:$C,'Balance de Prueba'!$E28,Ajustes!E:E)</f>
        <v>0</v>
      </c>
      <c r="I28" s="8">
        <f>+SUMIF(Ajustes!$C:$C,'Balance de Prueba'!$E28,Ajustes!F:F)</f>
        <v>0</v>
      </c>
      <c r="J28" s="3">
        <f t="shared" si="2"/>
        <v>9870841</v>
      </c>
      <c r="L28" s="2" t="s">
        <v>3465</v>
      </c>
      <c r="M28" s="11">
        <f t="shared" si="4"/>
        <v>3415675772</v>
      </c>
      <c r="N28" s="11">
        <f>+SUMIF($B:$B,$L28,'Balance de Prueba'!H:H)</f>
        <v>0</v>
      </c>
      <c r="O28" s="11">
        <f>+SUMIF($B:$B,$L28,'Balance de Prueba'!I:I)</f>
        <v>0</v>
      </c>
      <c r="P28" s="11">
        <f>+SUMIF($B:$B,$L28,'Balance de Prueba'!J:J)</f>
        <v>3415675772</v>
      </c>
    </row>
    <row r="29" spans="1:17" ht="12.75" hidden="1" customHeight="1" x14ac:dyDescent="0.3">
      <c r="A29" s="2" t="str">
        <f t="shared" si="3"/>
        <v>11</v>
      </c>
      <c r="B29" s="2" t="str">
        <f t="shared" si="0"/>
        <v>1110</v>
      </c>
      <c r="C29" s="2">
        <v>11100520</v>
      </c>
      <c r="D29" s="2">
        <v>2194</v>
      </c>
      <c r="E29" s="2" t="str">
        <f t="shared" si="1"/>
        <v>111005202194</v>
      </c>
      <c r="F29" s="8">
        <v>9284356</v>
      </c>
      <c r="G29" s="2" t="s">
        <v>25</v>
      </c>
      <c r="H29" s="8">
        <f>+SUMIF(Ajustes!$C:$C,'Balance de Prueba'!$E29,Ajustes!E:E)</f>
        <v>0</v>
      </c>
      <c r="I29" s="8">
        <f>+SUMIF(Ajustes!$C:$C,'Balance de Prueba'!$E29,Ajustes!F:F)</f>
        <v>0</v>
      </c>
      <c r="J29" s="3">
        <f t="shared" si="2"/>
        <v>9284356</v>
      </c>
      <c r="L29" s="2" t="s">
        <v>3466</v>
      </c>
      <c r="M29" s="11">
        <f t="shared" si="4"/>
        <v>159539390</v>
      </c>
      <c r="N29" s="11">
        <f>+SUMIF($B:$B,$L29,'Balance de Prueba'!H:H)</f>
        <v>0</v>
      </c>
      <c r="O29" s="11">
        <f>+SUMIF($B:$B,$L29,'Balance de Prueba'!I:I)</f>
        <v>0</v>
      </c>
      <c r="P29" s="11">
        <f>+SUMIF($B:$B,$L29,'Balance de Prueba'!J:J)</f>
        <v>159539390</v>
      </c>
    </row>
    <row r="30" spans="1:17" ht="12.75" hidden="1" customHeight="1" x14ac:dyDescent="0.3">
      <c r="A30" s="2" t="str">
        <f t="shared" si="3"/>
        <v>11</v>
      </c>
      <c r="B30" s="2" t="str">
        <f t="shared" si="0"/>
        <v>1110</v>
      </c>
      <c r="C30" s="2">
        <v>11100520</v>
      </c>
      <c r="D30" s="2">
        <v>2198</v>
      </c>
      <c r="E30" s="2" t="str">
        <f t="shared" si="1"/>
        <v>111005202198</v>
      </c>
      <c r="F30" s="8">
        <v>41030393</v>
      </c>
      <c r="G30" s="2" t="s">
        <v>26</v>
      </c>
      <c r="H30" s="8">
        <f>+SUMIF(Ajustes!$C:$C,'Balance de Prueba'!$E30,Ajustes!E:E)</f>
        <v>0</v>
      </c>
      <c r="I30" s="8">
        <f>+SUMIF(Ajustes!$C:$C,'Balance de Prueba'!$E30,Ajustes!F:F)</f>
        <v>0</v>
      </c>
      <c r="J30" s="3">
        <f t="shared" si="2"/>
        <v>41030393</v>
      </c>
      <c r="L30" s="2" t="s">
        <v>3467</v>
      </c>
      <c r="M30" s="11">
        <f t="shared" si="4"/>
        <v>406255538</v>
      </c>
      <c r="N30" s="11">
        <f>+SUMIF($B:$B,$L30,'Balance de Prueba'!H:H)</f>
        <v>112132605000</v>
      </c>
      <c r="O30" s="11">
        <f>+SUMIF($B:$B,$L30,'Balance de Prueba'!I:I)</f>
        <v>406255538</v>
      </c>
      <c r="P30" s="11">
        <f>+SUMIF($B:$B,$L30,'Balance de Prueba'!J:J)</f>
        <v>112132605000</v>
      </c>
    </row>
    <row r="31" spans="1:17" ht="12.75" hidden="1" customHeight="1" x14ac:dyDescent="0.3">
      <c r="A31" s="2" t="str">
        <f t="shared" si="3"/>
        <v>11</v>
      </c>
      <c r="B31" s="2" t="str">
        <f t="shared" si="0"/>
        <v>1110</v>
      </c>
      <c r="C31" s="2">
        <v>11100520</v>
      </c>
      <c r="D31" s="2">
        <v>2205</v>
      </c>
      <c r="E31" s="2" t="str">
        <f t="shared" si="1"/>
        <v>111005202205</v>
      </c>
      <c r="F31" s="8">
        <v>471353</v>
      </c>
      <c r="G31" s="2" t="s">
        <v>27</v>
      </c>
      <c r="H31" s="8">
        <f>+SUMIF(Ajustes!$C:$C,'Balance de Prueba'!$E31,Ajustes!E:E)</f>
        <v>0</v>
      </c>
      <c r="I31" s="8">
        <f>+SUMIF(Ajustes!$C:$C,'Balance de Prueba'!$E31,Ajustes!F:F)</f>
        <v>0</v>
      </c>
      <c r="J31" s="3">
        <f t="shared" si="2"/>
        <v>471353</v>
      </c>
      <c r="L31" s="2" t="s">
        <v>3468</v>
      </c>
      <c r="M31" s="11">
        <f t="shared" si="4"/>
        <v>1277083525</v>
      </c>
      <c r="N31" s="11">
        <f>+SUMIF($B:$B,$L31,'Balance de Prueba'!H:H)</f>
        <v>0</v>
      </c>
      <c r="O31" s="11">
        <f>+SUMIF($B:$B,$L31,'Balance de Prueba'!I:I)</f>
        <v>1277083525</v>
      </c>
      <c r="P31" s="11">
        <f>+SUMIF($B:$B,$L31,'Balance de Prueba'!J:J)</f>
        <v>0</v>
      </c>
    </row>
    <row r="32" spans="1:17" ht="12.75" hidden="1" customHeight="1" x14ac:dyDescent="0.3">
      <c r="A32" s="2" t="str">
        <f t="shared" si="3"/>
        <v>11</v>
      </c>
      <c r="B32" s="2" t="str">
        <f t="shared" si="0"/>
        <v>1110</v>
      </c>
      <c r="C32" s="2">
        <v>11100520</v>
      </c>
      <c r="D32" s="2">
        <v>2208</v>
      </c>
      <c r="E32" s="2" t="str">
        <f t="shared" si="1"/>
        <v>111005202208</v>
      </c>
      <c r="F32" s="8">
        <v>180081493</v>
      </c>
      <c r="G32" s="2" t="s">
        <v>28</v>
      </c>
      <c r="H32" s="8">
        <f>+SUMIF(Ajustes!$C:$C,'Balance de Prueba'!$E32,Ajustes!E:E)</f>
        <v>0</v>
      </c>
      <c r="I32" s="8">
        <f>+SUMIF(Ajustes!$C:$C,'Balance de Prueba'!$E32,Ajustes!F:F)</f>
        <v>0</v>
      </c>
      <c r="J32" s="3">
        <f t="shared" si="2"/>
        <v>180081493</v>
      </c>
      <c r="L32" s="2" t="s">
        <v>3469</v>
      </c>
      <c r="M32" s="11">
        <f t="shared" si="4"/>
        <v>275819340</v>
      </c>
      <c r="N32" s="11">
        <f>+SUMIF($B:$B,$L32,'Balance de Prueba'!H:H)</f>
        <v>275819340</v>
      </c>
      <c r="O32" s="11">
        <f>+SUMIF($B:$B,$L32,'Balance de Prueba'!I:I)</f>
        <v>275819340</v>
      </c>
      <c r="P32" s="11">
        <f>+SUMIF($B:$B,$L32,'Balance de Prueba'!J:J)</f>
        <v>275819340</v>
      </c>
    </row>
    <row r="33" spans="1:18" ht="12.75" hidden="1" customHeight="1" x14ac:dyDescent="0.3">
      <c r="A33" s="2" t="str">
        <f t="shared" si="3"/>
        <v>11</v>
      </c>
      <c r="B33" s="2" t="str">
        <f t="shared" si="0"/>
        <v>1110</v>
      </c>
      <c r="C33" s="2">
        <v>11100520</v>
      </c>
      <c r="D33" s="2">
        <v>2210</v>
      </c>
      <c r="E33" s="2" t="str">
        <f t="shared" si="1"/>
        <v>111005202210</v>
      </c>
      <c r="F33" s="8">
        <v>21623925</v>
      </c>
      <c r="G33" s="2" t="s">
        <v>29</v>
      </c>
      <c r="H33" s="8">
        <f>+SUMIF(Ajustes!$C:$C,'Balance de Prueba'!$E33,Ajustes!E:E)</f>
        <v>0</v>
      </c>
      <c r="I33" s="8">
        <f>+SUMIF(Ajustes!$C:$C,'Balance de Prueba'!$E33,Ajustes!F:F)</f>
        <v>0</v>
      </c>
      <c r="J33" s="3">
        <f t="shared" si="2"/>
        <v>21623925</v>
      </c>
      <c r="L33" s="2" t="s">
        <v>3470</v>
      </c>
      <c r="M33" s="11">
        <f t="shared" si="4"/>
        <v>7580193576</v>
      </c>
      <c r="N33" s="11">
        <f>+SUMIF($B:$B,$L33,'Balance de Prueba'!H:H)</f>
        <v>38914395789</v>
      </c>
      <c r="O33" s="11">
        <f>+SUMIF($B:$B,$L33,'Balance de Prueba'!I:I)</f>
        <v>7580193576</v>
      </c>
      <c r="P33" s="11">
        <f>+SUMIF($B:$B,$L33,'Balance de Prueba'!J:J)</f>
        <v>38914395789</v>
      </c>
    </row>
    <row r="34" spans="1:18" ht="12.75" hidden="1" customHeight="1" x14ac:dyDescent="0.3">
      <c r="A34" s="2" t="str">
        <f t="shared" si="3"/>
        <v>11</v>
      </c>
      <c r="B34" s="2" t="str">
        <f t="shared" si="0"/>
        <v>1110</v>
      </c>
      <c r="C34" s="2">
        <v>11100520</v>
      </c>
      <c r="D34" s="2">
        <v>2471</v>
      </c>
      <c r="E34" s="2" t="str">
        <f t="shared" si="1"/>
        <v>111005202471</v>
      </c>
      <c r="F34" s="8">
        <v>18855162</v>
      </c>
      <c r="G34" s="2" t="s">
        <v>30</v>
      </c>
      <c r="H34" s="8">
        <f>+SUMIF(Ajustes!$C:$C,'Balance de Prueba'!$E34,Ajustes!E:E)</f>
        <v>0</v>
      </c>
      <c r="I34" s="8">
        <f>+SUMIF(Ajustes!$C:$C,'Balance de Prueba'!$E34,Ajustes!F:F)</f>
        <v>0</v>
      </c>
      <c r="J34" s="3">
        <f t="shared" si="2"/>
        <v>18855162</v>
      </c>
      <c r="L34" s="2" t="s">
        <v>3471</v>
      </c>
      <c r="M34" s="11">
        <f t="shared" si="4"/>
        <v>63341682718</v>
      </c>
      <c r="N34" s="11">
        <f>+SUMIF($B:$B,$L34,'Balance de Prueba'!H:H)</f>
        <v>38032415000</v>
      </c>
      <c r="O34" s="11">
        <f>+SUMIF($B:$B,$L34,'Balance de Prueba'!I:I)</f>
        <v>63341682718</v>
      </c>
      <c r="P34" s="11">
        <f>+SUMIF($B:$B,$L34,'Balance de Prueba'!J:J)</f>
        <v>38032415000</v>
      </c>
    </row>
    <row r="35" spans="1:18" ht="12.75" hidden="1" customHeight="1" x14ac:dyDescent="0.3">
      <c r="A35" s="2" t="str">
        <f t="shared" si="3"/>
        <v>11</v>
      </c>
      <c r="B35" s="2" t="str">
        <f t="shared" si="0"/>
        <v>1110</v>
      </c>
      <c r="C35" s="2">
        <v>11100520</v>
      </c>
      <c r="D35" s="2">
        <v>2475</v>
      </c>
      <c r="E35" s="2" t="str">
        <f t="shared" si="1"/>
        <v>111005202475</v>
      </c>
      <c r="F35" s="8">
        <v>4176780</v>
      </c>
      <c r="G35" s="2" t="s">
        <v>31</v>
      </c>
      <c r="H35" s="8">
        <f>+SUMIF(Ajustes!$C:$C,'Balance de Prueba'!$E35,Ajustes!E:E)</f>
        <v>0</v>
      </c>
      <c r="I35" s="8">
        <f>+SUMIF(Ajustes!$C:$C,'Balance de Prueba'!$E35,Ajustes!F:F)</f>
        <v>0</v>
      </c>
      <c r="J35" s="3">
        <f t="shared" si="2"/>
        <v>4176780</v>
      </c>
      <c r="L35" s="2" t="s">
        <v>3472</v>
      </c>
      <c r="M35" s="11">
        <f t="shared" si="4"/>
        <v>1029681049</v>
      </c>
      <c r="N35" s="11">
        <f>+SUMIF($B:$B,$L35,'Balance de Prueba'!H:H)</f>
        <v>349587678</v>
      </c>
      <c r="O35" s="11">
        <f>+SUMIF($B:$B,$L35,'Balance de Prueba'!I:I)</f>
        <v>1029681049</v>
      </c>
      <c r="P35" s="11">
        <f>+SUMIF($B:$B,$L35,'Balance de Prueba'!J:J)</f>
        <v>349587678</v>
      </c>
    </row>
    <row r="36" spans="1:18" ht="12.75" hidden="1" customHeight="1" x14ac:dyDescent="0.3">
      <c r="A36" s="2" t="str">
        <f t="shared" si="3"/>
        <v>11</v>
      </c>
      <c r="B36" s="2" t="str">
        <f t="shared" si="0"/>
        <v>1110</v>
      </c>
      <c r="C36" s="2">
        <v>11100520</v>
      </c>
      <c r="D36" s="2">
        <v>2479</v>
      </c>
      <c r="E36" s="2" t="str">
        <f t="shared" si="1"/>
        <v>111005202479</v>
      </c>
      <c r="F36" s="8">
        <v>4827231</v>
      </c>
      <c r="G36" s="2" t="s">
        <v>32</v>
      </c>
      <c r="H36" s="8">
        <f>+SUMIF(Ajustes!$C:$C,'Balance de Prueba'!$E36,Ajustes!E:E)</f>
        <v>0</v>
      </c>
      <c r="I36" s="8">
        <f>+SUMIF(Ajustes!$C:$C,'Balance de Prueba'!$E36,Ajustes!F:F)</f>
        <v>0</v>
      </c>
      <c r="J36" s="3">
        <f t="shared" si="2"/>
        <v>4827231</v>
      </c>
      <c r="L36" s="2" t="s">
        <v>3473</v>
      </c>
      <c r="M36" s="11">
        <f t="shared" si="4"/>
        <v>589922224</v>
      </c>
      <c r="N36" s="11">
        <f>+SUMIF($B:$B,$L36,'Balance de Prueba'!H:H)</f>
        <v>111810962</v>
      </c>
      <c r="O36" s="11">
        <f>+SUMIF($B:$B,$L36,'Balance de Prueba'!I:I)</f>
        <v>589922224</v>
      </c>
      <c r="P36" s="11">
        <f>+SUMIF($B:$B,$L36,'Balance de Prueba'!J:J)</f>
        <v>111810962</v>
      </c>
    </row>
    <row r="37" spans="1:18" ht="12.75" hidden="1" customHeight="1" x14ac:dyDescent="0.3">
      <c r="A37" s="2" t="str">
        <f t="shared" si="3"/>
        <v>11</v>
      </c>
      <c r="B37" s="2" t="str">
        <f t="shared" si="0"/>
        <v>1110</v>
      </c>
      <c r="C37" s="2">
        <v>11100520</v>
      </c>
      <c r="D37" s="2">
        <v>2480</v>
      </c>
      <c r="E37" s="2" t="str">
        <f t="shared" si="1"/>
        <v>111005202480</v>
      </c>
      <c r="F37" s="8">
        <v>3170000</v>
      </c>
      <c r="G37" s="2" t="s">
        <v>33</v>
      </c>
      <c r="H37" s="8">
        <f>+SUMIF(Ajustes!$C:$C,'Balance de Prueba'!$E37,Ajustes!E:E)</f>
        <v>0</v>
      </c>
      <c r="I37" s="8">
        <f>+SUMIF(Ajustes!$C:$C,'Balance de Prueba'!$E37,Ajustes!F:F)</f>
        <v>0</v>
      </c>
      <c r="J37" s="3">
        <f t="shared" si="2"/>
        <v>3170000</v>
      </c>
      <c r="L37" s="14" t="s">
        <v>3474</v>
      </c>
      <c r="M37" s="11">
        <f t="shared" si="4"/>
        <v>808978919</v>
      </c>
      <c r="N37" s="11">
        <f>+SUMIF($B:$B,$L37,'Balance de Prueba'!H:H)</f>
        <v>627400000</v>
      </c>
      <c r="O37" s="11">
        <f>+SUMIF($B:$B,$L37,'Balance de Prueba'!I:I)</f>
        <v>808978919</v>
      </c>
      <c r="P37" s="11">
        <f>+SUMIF($B:$B,$L37,'Balance de Prueba'!J:J)</f>
        <v>627400000</v>
      </c>
    </row>
    <row r="38" spans="1:18" ht="12.75" hidden="1" customHeight="1" x14ac:dyDescent="0.3">
      <c r="A38" s="2" t="str">
        <f t="shared" si="3"/>
        <v>11</v>
      </c>
      <c r="B38" s="2" t="str">
        <f t="shared" si="0"/>
        <v>1110</v>
      </c>
      <c r="C38" s="2">
        <v>11101070</v>
      </c>
      <c r="D38" s="2">
        <v>2201</v>
      </c>
      <c r="E38" s="2" t="str">
        <f t="shared" si="1"/>
        <v>111010702201</v>
      </c>
      <c r="F38" s="8">
        <v>57301882</v>
      </c>
      <c r="G38" s="2" t="s">
        <v>34</v>
      </c>
      <c r="H38" s="8">
        <f>+SUMIF(Ajustes!$C:$C,'Balance de Prueba'!$E38,Ajustes!E:E)</f>
        <v>0</v>
      </c>
      <c r="I38" s="8">
        <f>+SUMIF(Ajustes!$C:$C,'Balance de Prueba'!$E38,Ajustes!F:F)</f>
        <v>0</v>
      </c>
      <c r="J38" s="3">
        <f t="shared" si="2"/>
        <v>57301882</v>
      </c>
      <c r="L38" s="2" t="s">
        <v>3475</v>
      </c>
      <c r="M38" s="11">
        <f t="shared" si="4"/>
        <v>69274921</v>
      </c>
      <c r="N38" s="11">
        <f>+SUMIF($B:$B,$L38,'Balance de Prueba'!H:H)</f>
        <v>0</v>
      </c>
      <c r="O38" s="11">
        <f>+SUMIF($B:$B,$L38,'Balance de Prueba'!I:I)</f>
        <v>69274921</v>
      </c>
      <c r="P38" s="11">
        <f>+SUMIF($B:$B,$L38,'Balance de Prueba'!J:J)</f>
        <v>0</v>
      </c>
    </row>
    <row r="39" spans="1:18" ht="12.75" hidden="1" customHeight="1" x14ac:dyDescent="0.3">
      <c r="A39" s="2" t="str">
        <f t="shared" si="3"/>
        <v>11</v>
      </c>
      <c r="B39" s="2" t="str">
        <f t="shared" si="0"/>
        <v>1110</v>
      </c>
      <c r="C39" s="2">
        <v>11101070</v>
      </c>
      <c r="D39" s="2">
        <v>2202</v>
      </c>
      <c r="E39" s="2" t="str">
        <f t="shared" si="1"/>
        <v>111010702202</v>
      </c>
      <c r="F39" s="8">
        <v>507463032</v>
      </c>
      <c r="G39" s="2" t="s">
        <v>35</v>
      </c>
      <c r="H39" s="8">
        <f>+SUMIF(Ajustes!$C:$C,'Balance de Prueba'!$E39,Ajustes!E:E)</f>
        <v>0</v>
      </c>
      <c r="I39" s="8">
        <f>+SUMIF(Ajustes!$C:$C,'Balance de Prueba'!$E39,Ajustes!F:F)</f>
        <v>0</v>
      </c>
      <c r="J39" s="3">
        <f t="shared" si="2"/>
        <v>507463032</v>
      </c>
      <c r="L39" s="2" t="s">
        <v>3476</v>
      </c>
      <c r="M39" s="11">
        <f t="shared" si="4"/>
        <v>1276770</v>
      </c>
      <c r="N39" s="11">
        <f>+SUMIF($B:$B,$L39,'Balance de Prueba'!H:H)</f>
        <v>1474794</v>
      </c>
      <c r="O39" s="11">
        <f>+SUMIF($B:$B,$L39,'Balance de Prueba'!I:I)</f>
        <v>1474794</v>
      </c>
      <c r="P39" s="11">
        <f>+SUMIF($B:$B,$L39,'Balance de Prueba'!J:J)</f>
        <v>1276770</v>
      </c>
    </row>
    <row r="40" spans="1:18" ht="12.75" hidden="1" customHeight="1" x14ac:dyDescent="0.3">
      <c r="A40" s="2" t="str">
        <f t="shared" si="3"/>
        <v>11</v>
      </c>
      <c r="B40" s="2" t="str">
        <f t="shared" si="0"/>
        <v>1120</v>
      </c>
      <c r="C40" s="2">
        <v>11200520</v>
      </c>
      <c r="D40" s="2">
        <v>2173</v>
      </c>
      <c r="E40" s="2" t="str">
        <f t="shared" si="1"/>
        <v>112005202173</v>
      </c>
      <c r="F40" s="8">
        <v>2511404598</v>
      </c>
      <c r="G40" s="2" t="s">
        <v>36</v>
      </c>
      <c r="H40" s="8">
        <f>+SUMIF(Ajustes!$C:$C,'Balance de Prueba'!$E40,Ajustes!E:E)</f>
        <v>0</v>
      </c>
      <c r="I40" s="8">
        <f>+SUMIF(Ajustes!$C:$C,'Balance de Prueba'!$E40,Ajustes!F:F)</f>
        <v>0</v>
      </c>
      <c r="J40" s="3">
        <f t="shared" si="2"/>
        <v>2511404598</v>
      </c>
      <c r="L40" s="2" t="s">
        <v>3477</v>
      </c>
      <c r="M40" s="11">
        <f t="shared" si="4"/>
        <v>-51929700715</v>
      </c>
      <c r="N40" s="11">
        <f>+SUMIF($B:$B,$L40,'Balance de Prueba'!H:H)</f>
        <v>51929700715</v>
      </c>
      <c r="O40" s="11">
        <f>+SUMIF($B:$B,$L40,'Balance de Prueba'!I:I)</f>
        <v>0</v>
      </c>
      <c r="P40" s="11">
        <f>+SUMIF($B:$B,$L40,'Balance de Prueba'!J:J)</f>
        <v>0</v>
      </c>
    </row>
    <row r="41" spans="1:18" hidden="1" x14ac:dyDescent="0.3">
      <c r="A41" s="2" t="str">
        <f t="shared" si="3"/>
        <v>12</v>
      </c>
      <c r="B41" s="2" t="str">
        <f t="shared" si="0"/>
        <v>1205</v>
      </c>
      <c r="C41" s="2">
        <v>12050542</v>
      </c>
      <c r="D41" s="2">
        <v>800151988</v>
      </c>
      <c r="E41" s="2" t="str">
        <f t="shared" si="1"/>
        <v>12050542800151988</v>
      </c>
      <c r="F41" s="8">
        <v>4219201</v>
      </c>
      <c r="G41" s="2" t="s">
        <v>38</v>
      </c>
      <c r="H41" s="8">
        <f>+SUMIF(Ajustes!$C:$C,'Balance de Prueba'!$E41,Ajustes!E:E)</f>
        <v>17883241</v>
      </c>
      <c r="I41" s="8">
        <f>+SUMIF(Ajustes!$C:$C,'Balance de Prueba'!$E41,Ajustes!F:F)</f>
        <v>20097294</v>
      </c>
      <c r="J41" s="203">
        <f t="shared" si="2"/>
        <v>2005148</v>
      </c>
      <c r="L41" s="2" t="s">
        <v>3478</v>
      </c>
      <c r="M41" s="11">
        <f t="shared" si="4"/>
        <v>300945495</v>
      </c>
      <c r="N41" s="11">
        <f>+SUMIF($B:$B,$L41,'Balance de Prueba'!H:H)</f>
        <v>0</v>
      </c>
      <c r="O41" s="11">
        <f>+SUMIF($B:$B,$L41,'Balance de Prueba'!I:I)</f>
        <v>0</v>
      </c>
      <c r="P41" s="11">
        <f>+SUMIF($B:$B,$L41,'Balance de Prueba'!J:J)</f>
        <v>300945495</v>
      </c>
    </row>
    <row r="42" spans="1:18" hidden="1" x14ac:dyDescent="0.3">
      <c r="A42" s="2" t="str">
        <f t="shared" si="3"/>
        <v>12</v>
      </c>
      <c r="B42" s="2" t="str">
        <f t="shared" si="0"/>
        <v>1205</v>
      </c>
      <c r="C42" s="2">
        <v>12053541</v>
      </c>
      <c r="D42" s="2">
        <v>890922586</v>
      </c>
      <c r="E42" s="2" t="str">
        <f t="shared" si="1"/>
        <v>12053541890922586</v>
      </c>
      <c r="F42" s="8">
        <v>15155781030</v>
      </c>
      <c r="G42" s="2" t="s">
        <v>39</v>
      </c>
      <c r="H42" s="8">
        <f>+SUMIF(Ajustes!$C:$C,'Balance de Prueba'!$E42,Ajustes!E:E)</f>
        <v>794385518</v>
      </c>
      <c r="I42" s="8">
        <f>+SUMIF(Ajustes!$C:$C,'Balance de Prueba'!$E42,Ajustes!F:F)</f>
        <v>209801550</v>
      </c>
      <c r="J42" s="3">
        <f t="shared" si="2"/>
        <v>15740364998</v>
      </c>
      <c r="L42" s="2" t="s">
        <v>3479</v>
      </c>
      <c r="M42" s="11">
        <f t="shared" si="4"/>
        <v>301300667</v>
      </c>
      <c r="N42" s="11">
        <f>+SUMIF($B:$B,$L42,'Balance de Prueba'!H:H)</f>
        <v>0</v>
      </c>
      <c r="O42" s="11">
        <f>+SUMIF($B:$B,$L42,'Balance de Prueba'!I:I)</f>
        <v>1999998</v>
      </c>
      <c r="P42" s="11">
        <f>+SUMIF($B:$B,$L42,'Balance de Prueba'!J:J)</f>
        <v>299300669</v>
      </c>
    </row>
    <row r="43" spans="1:18" hidden="1" x14ac:dyDescent="0.3">
      <c r="A43" s="2" t="str">
        <f t="shared" si="3"/>
        <v>12</v>
      </c>
      <c r="B43" s="2" t="str">
        <f t="shared" si="0"/>
        <v>1205</v>
      </c>
      <c r="C43" s="2">
        <v>12053542</v>
      </c>
      <c r="D43" s="2">
        <v>890922586</v>
      </c>
      <c r="E43" s="2" t="str">
        <f t="shared" si="1"/>
        <v>12053542890922586</v>
      </c>
      <c r="F43" s="8">
        <v>1672907712</v>
      </c>
      <c r="G43" s="2" t="s">
        <v>40</v>
      </c>
      <c r="H43" s="8">
        <f>+SUMIF(Ajustes!$C:$C,'Balance de Prueba'!$E43,Ajustes!E:E)</f>
        <v>0</v>
      </c>
      <c r="I43" s="8">
        <f>+SUMIF(Ajustes!$C:$C,'Balance de Prueba'!$E43,Ajustes!F:F)</f>
        <v>0</v>
      </c>
      <c r="J43" s="3">
        <f t="shared" si="2"/>
        <v>1672907712</v>
      </c>
      <c r="L43" s="2" t="s">
        <v>3480</v>
      </c>
      <c r="M43" s="11">
        <f t="shared" si="4"/>
        <v>125762847</v>
      </c>
      <c r="N43" s="11">
        <f>+SUMIF($B:$B,$L43,'Balance de Prueba'!H:H)</f>
        <v>0</v>
      </c>
      <c r="O43" s="11">
        <f>+SUMIF($B:$B,$L43,'Balance de Prueba'!I:I)</f>
        <v>0</v>
      </c>
      <c r="P43" s="11">
        <f>+SUMIF($B:$B,$L43,'Balance de Prueba'!J:J)</f>
        <v>125762847</v>
      </c>
      <c r="R43" s="171"/>
    </row>
    <row r="44" spans="1:18" hidden="1" x14ac:dyDescent="0.3">
      <c r="A44" s="2" t="str">
        <f t="shared" si="3"/>
        <v>12</v>
      </c>
      <c r="B44" s="2" t="str">
        <f t="shared" si="0"/>
        <v>1205</v>
      </c>
      <c r="C44" s="2">
        <v>12053543</v>
      </c>
      <c r="D44" s="2">
        <v>101</v>
      </c>
      <c r="E44" s="2" t="str">
        <f t="shared" si="1"/>
        <v>12053543101</v>
      </c>
      <c r="F44" s="8">
        <v>194223784</v>
      </c>
      <c r="G44" s="2" t="s">
        <v>41</v>
      </c>
      <c r="H44" s="8">
        <f>+SUMIF(Ajustes!$C:$C,'Balance de Prueba'!$E44,Ajustes!E:E)</f>
        <v>0</v>
      </c>
      <c r="I44" s="8">
        <f>+SUMIF(Ajustes!$C:$C,'Balance de Prueba'!$E44,Ajustes!F:F)</f>
        <v>0</v>
      </c>
      <c r="J44" s="3">
        <f t="shared" si="2"/>
        <v>194223784</v>
      </c>
      <c r="L44" s="2" t="s">
        <v>3481</v>
      </c>
      <c r="M44" s="11">
        <f t="shared" si="4"/>
        <v>562058488</v>
      </c>
      <c r="N44" s="11">
        <f>+SUMIF($B:$B,$L44,'Balance de Prueba'!H:H)</f>
        <v>37040381</v>
      </c>
      <c r="O44" s="11">
        <f>+SUMIF($B:$B,$L44,'Balance de Prueba'!I:I)</f>
        <v>599098869</v>
      </c>
      <c r="P44" s="11">
        <f>+SUMIF($B:$B,$L44,'Balance de Prueba'!J:J)</f>
        <v>0</v>
      </c>
    </row>
    <row r="45" spans="1:18" hidden="1" x14ac:dyDescent="0.3">
      <c r="A45" s="2" t="str">
        <f t="shared" si="3"/>
        <v>12</v>
      </c>
      <c r="B45" s="2" t="str">
        <f t="shared" si="0"/>
        <v>1205</v>
      </c>
      <c r="C45" s="2">
        <v>12053544</v>
      </c>
      <c r="D45" s="2">
        <v>101</v>
      </c>
      <c r="E45" s="2" t="str">
        <f t="shared" si="1"/>
        <v>12053544101</v>
      </c>
      <c r="F45" s="8">
        <v>1931253169</v>
      </c>
      <c r="G45" s="2" t="s">
        <v>42</v>
      </c>
      <c r="H45" s="8">
        <f>+SUMIF(Ajustes!$C:$C,'Balance de Prueba'!$E45,Ajustes!E:E)</f>
        <v>0</v>
      </c>
      <c r="I45" s="8">
        <f>+SUMIF(Ajustes!$C:$C,'Balance de Prueba'!$E45,Ajustes!F:F)</f>
        <v>0</v>
      </c>
      <c r="J45" s="3">
        <f t="shared" si="2"/>
        <v>1931253169</v>
      </c>
      <c r="L45" s="2" t="s">
        <v>3482</v>
      </c>
      <c r="M45" s="11">
        <f t="shared" si="4"/>
        <v>124626066172</v>
      </c>
      <c r="N45" s="11">
        <f>+SUMIF($B:$B,$L45,'Balance de Prueba'!H:H)</f>
        <v>0</v>
      </c>
      <c r="O45" s="11">
        <f>+SUMIF($B:$B,$L45,'Balance de Prueba'!I:I)</f>
        <v>124626066172</v>
      </c>
      <c r="P45" s="11">
        <f>+SUMIF($B:$B,$L45,'Balance de Prueba'!J:J)</f>
        <v>0</v>
      </c>
    </row>
    <row r="46" spans="1:18" hidden="1" x14ac:dyDescent="0.3">
      <c r="A46" s="2" t="str">
        <f t="shared" si="3"/>
        <v>12</v>
      </c>
      <c r="B46" s="2" t="str">
        <f t="shared" si="0"/>
        <v>1205</v>
      </c>
      <c r="C46" s="2">
        <v>12053545</v>
      </c>
      <c r="D46" s="2">
        <v>101</v>
      </c>
      <c r="E46" s="2" t="str">
        <f t="shared" si="1"/>
        <v>12053545101</v>
      </c>
      <c r="F46" s="8">
        <v>470861018</v>
      </c>
      <c r="G46" s="2" t="s">
        <v>43</v>
      </c>
      <c r="H46" s="8">
        <f>+SUMIF(Ajustes!$C:$C,'Balance de Prueba'!$E46,Ajustes!E:E)</f>
        <v>482983456</v>
      </c>
      <c r="I46" s="8">
        <f>+SUMIF(Ajustes!$C:$C,'Balance de Prueba'!$E46,Ajustes!F:F)</f>
        <v>0</v>
      </c>
      <c r="J46" s="3">
        <f t="shared" si="2"/>
        <v>953844474</v>
      </c>
      <c r="L46" s="2" t="s">
        <v>3483</v>
      </c>
      <c r="M46" s="11">
        <f t="shared" si="4"/>
        <v>-24566679422</v>
      </c>
      <c r="N46" s="11">
        <f>+SUMIF($B:$B,$L46,'Balance de Prueba'!H:H)</f>
        <v>0</v>
      </c>
      <c r="O46" s="11">
        <f>+SUMIF($B:$B,$L46,'Balance de Prueba'!I:I)</f>
        <v>0</v>
      </c>
      <c r="P46" s="11">
        <f>+SUMIF($B:$B,$L46,'Balance de Prueba'!J:J)</f>
        <v>-24566679422</v>
      </c>
    </row>
    <row r="47" spans="1:18" hidden="1" x14ac:dyDescent="0.3">
      <c r="A47" s="2" t="str">
        <f t="shared" si="3"/>
        <v>12</v>
      </c>
      <c r="B47" s="2" t="str">
        <f t="shared" si="0"/>
        <v>1205</v>
      </c>
      <c r="C47" s="2">
        <v>12053546</v>
      </c>
      <c r="D47" s="2">
        <v>101</v>
      </c>
      <c r="E47" s="2" t="str">
        <f t="shared" si="1"/>
        <v>12053546101</v>
      </c>
      <c r="F47" s="8">
        <v>-490206043</v>
      </c>
      <c r="G47" s="2" t="s">
        <v>44</v>
      </c>
      <c r="H47" s="8">
        <f>+SUMIF(Ajustes!$C:$C,'Balance de Prueba'!$E47,Ajustes!E:E)</f>
        <v>0</v>
      </c>
      <c r="I47" s="8">
        <f>+SUMIF(Ajustes!$C:$C,'Balance de Prueba'!$E47,Ajustes!F:F)</f>
        <v>0</v>
      </c>
      <c r="J47" s="3">
        <f t="shared" si="2"/>
        <v>-490206043</v>
      </c>
      <c r="L47" s="2" t="s">
        <v>3484</v>
      </c>
      <c r="M47" s="11">
        <f t="shared" si="4"/>
        <v>-7644032385</v>
      </c>
      <c r="N47" s="11">
        <f>+SUMIF($B:$B,$L47,'Balance de Prueba'!H:H)</f>
        <v>0</v>
      </c>
      <c r="O47" s="11">
        <f>+SUMIF($B:$B,$L47,'Balance de Prueba'!I:I)</f>
        <v>0</v>
      </c>
      <c r="P47" s="11">
        <f>+SUMIF($B:$B,$L47,'Balance de Prueba'!J:J)</f>
        <v>-7644032385</v>
      </c>
    </row>
    <row r="48" spans="1:18" hidden="1" x14ac:dyDescent="0.3">
      <c r="A48" s="2" t="str">
        <f t="shared" si="3"/>
        <v>12</v>
      </c>
      <c r="B48" s="2" t="str">
        <f t="shared" si="0"/>
        <v>1205</v>
      </c>
      <c r="C48" s="2">
        <v>12053547</v>
      </c>
      <c r="D48" s="2">
        <v>890922586</v>
      </c>
      <c r="E48" s="2" t="str">
        <f t="shared" si="1"/>
        <v>12053547890922586</v>
      </c>
      <c r="F48" s="8">
        <v>159303017</v>
      </c>
      <c r="G48" s="2" t="s">
        <v>45</v>
      </c>
      <c r="H48" s="8">
        <f>+SUMIF(Ajustes!$C:$C,'Balance de Prueba'!$E48,Ajustes!E:E)</f>
        <v>0</v>
      </c>
      <c r="I48" s="8">
        <f>+SUMIF(Ajustes!$C:$C,'Balance de Prueba'!$E48,Ajustes!F:F)</f>
        <v>0</v>
      </c>
      <c r="J48" s="3">
        <f t="shared" si="2"/>
        <v>159303017</v>
      </c>
      <c r="L48" s="2" t="s">
        <v>3485</v>
      </c>
      <c r="M48" s="11">
        <f t="shared" si="4"/>
        <v>-11395305243</v>
      </c>
      <c r="N48" s="11">
        <f>+SUMIF($B:$B,$L48,'Balance de Prueba'!H:H)</f>
        <v>0</v>
      </c>
      <c r="O48" s="11">
        <f>+SUMIF($B:$B,$L48,'Balance de Prueba'!I:I)</f>
        <v>0</v>
      </c>
      <c r="P48" s="11">
        <f>+SUMIF($B:$B,$L48,'Balance de Prueba'!J:J)</f>
        <v>-11395305243</v>
      </c>
    </row>
    <row r="49" spans="1:16" hidden="1" x14ac:dyDescent="0.3">
      <c r="A49" s="2" t="str">
        <f t="shared" si="3"/>
        <v>12</v>
      </c>
      <c r="B49" s="2" t="str">
        <f t="shared" si="0"/>
        <v>1205</v>
      </c>
      <c r="C49" s="2">
        <v>12054042</v>
      </c>
      <c r="D49" s="2">
        <v>890903736</v>
      </c>
      <c r="E49" s="2" t="str">
        <f t="shared" si="1"/>
        <v>12054042890903736</v>
      </c>
      <c r="F49" s="8">
        <v>13687682</v>
      </c>
      <c r="G49" s="2" t="s">
        <v>46</v>
      </c>
      <c r="H49" s="8">
        <f>+SUMIF(Ajustes!$C:$C,'Balance de Prueba'!$E49,Ajustes!E:E)</f>
        <v>45848939</v>
      </c>
      <c r="I49" s="8">
        <f>+SUMIF(Ajustes!$C:$C,'Balance de Prueba'!$E49,Ajustes!F:F)</f>
        <v>0</v>
      </c>
      <c r="J49" s="203">
        <f t="shared" si="2"/>
        <v>59536621</v>
      </c>
      <c r="L49" s="2" t="s">
        <v>3486</v>
      </c>
      <c r="M49" s="11">
        <f t="shared" si="4"/>
        <v>-695813362</v>
      </c>
      <c r="N49" s="11">
        <f>+SUMIF($B:$B,$L49,'Balance de Prueba'!H:H)</f>
        <v>0</v>
      </c>
      <c r="O49" s="11">
        <f>+SUMIF($B:$B,$L49,'Balance de Prueba'!I:I)</f>
        <v>0</v>
      </c>
      <c r="P49" s="11">
        <f>+SUMIF($B:$B,$L49,'Balance de Prueba'!J:J)</f>
        <v>-695813362</v>
      </c>
    </row>
    <row r="50" spans="1:16" hidden="1" x14ac:dyDescent="0.3">
      <c r="A50" s="2" t="str">
        <f t="shared" si="3"/>
        <v>12</v>
      </c>
      <c r="B50" s="2" t="str">
        <f t="shared" si="0"/>
        <v>1205</v>
      </c>
      <c r="C50" s="2">
        <v>12057042</v>
      </c>
      <c r="D50" s="2">
        <v>800020712</v>
      </c>
      <c r="E50" s="2" t="str">
        <f t="shared" si="1"/>
        <v>12057042800020712</v>
      </c>
      <c r="F50" s="8">
        <v>4339250</v>
      </c>
      <c r="G50" s="2" t="s">
        <v>47</v>
      </c>
      <c r="H50" s="8">
        <f>+SUMIF(Ajustes!$C:$C,'Balance de Prueba'!$E50,Ajustes!E:E)</f>
        <v>13530364</v>
      </c>
      <c r="I50" s="8">
        <f>+SUMIF(Ajustes!$C:$C,'Balance de Prueba'!$E50,Ajustes!F:F)</f>
        <v>16951150</v>
      </c>
      <c r="J50" s="203">
        <f t="shared" si="2"/>
        <v>918464</v>
      </c>
      <c r="L50" s="2" t="s">
        <v>3487</v>
      </c>
      <c r="M50" s="11">
        <f t="shared" si="4"/>
        <v>-2095775990</v>
      </c>
      <c r="N50" s="11">
        <f>+SUMIF($B:$B,$L50,'Balance de Prueba'!H:H)</f>
        <v>0</v>
      </c>
      <c r="O50" s="11">
        <f>+SUMIF($B:$B,$L50,'Balance de Prueba'!I:I)</f>
        <v>0</v>
      </c>
      <c r="P50" s="11">
        <f>+SUMIF($B:$B,$L50,'Balance de Prueba'!J:J)</f>
        <v>-2095775990</v>
      </c>
    </row>
    <row r="51" spans="1:16" hidden="1" x14ac:dyDescent="0.3">
      <c r="A51" s="2" t="str">
        <f t="shared" si="3"/>
        <v>12</v>
      </c>
      <c r="B51" s="2" t="str">
        <f t="shared" si="0"/>
        <v>1205</v>
      </c>
      <c r="C51" s="2">
        <v>12057042</v>
      </c>
      <c r="D51" s="2">
        <v>890909297</v>
      </c>
      <c r="E51" s="2" t="str">
        <f t="shared" si="1"/>
        <v>12057042890909297</v>
      </c>
      <c r="F51" s="8">
        <v>26480538</v>
      </c>
      <c r="G51" s="2" t="s">
        <v>48</v>
      </c>
      <c r="H51" s="8">
        <f>+SUMIF(Ajustes!$C:$C,'Balance de Prueba'!$E51,Ajustes!E:E)</f>
        <v>119288509</v>
      </c>
      <c r="I51" s="8">
        <f>+SUMIF(Ajustes!$C:$C,'Balance de Prueba'!$E51,Ajustes!F:F)</f>
        <v>0</v>
      </c>
      <c r="J51" s="203">
        <f t="shared" si="2"/>
        <v>145769047</v>
      </c>
      <c r="L51" s="2" t="s">
        <v>3488</v>
      </c>
      <c r="M51" s="11">
        <f t="shared" si="4"/>
        <v>-778442616</v>
      </c>
      <c r="N51" s="11">
        <f>+SUMIF($B:$B,$L51,'Balance de Prueba'!H:H)</f>
        <v>0</v>
      </c>
      <c r="O51" s="11">
        <f>+SUMIF($B:$B,$L51,'Balance de Prueba'!I:I)</f>
        <v>0</v>
      </c>
      <c r="P51" s="11">
        <f>+SUMIF($B:$B,$L51,'Balance de Prueba'!J:J)</f>
        <v>-778442616</v>
      </c>
    </row>
    <row r="52" spans="1:16" hidden="1" x14ac:dyDescent="0.3">
      <c r="A52" s="2" t="str">
        <f t="shared" si="3"/>
        <v>12</v>
      </c>
      <c r="B52" s="2" t="str">
        <f t="shared" si="0"/>
        <v>1205</v>
      </c>
      <c r="C52" s="2">
        <v>12059901</v>
      </c>
      <c r="D52" s="2">
        <v>800020712</v>
      </c>
      <c r="E52" s="2" t="str">
        <f t="shared" si="1"/>
        <v>12059901800020712</v>
      </c>
      <c r="F52" s="8">
        <v>13388124</v>
      </c>
      <c r="G52" s="2" t="s">
        <v>50</v>
      </c>
      <c r="H52" s="8">
        <f>+SUMIF(Ajustes!$C:$C,'Balance de Prueba'!$E52,Ajustes!E:E)</f>
        <v>0</v>
      </c>
      <c r="I52" s="8">
        <f>+SUMIF(Ajustes!$C:$C,'Balance de Prueba'!$E52,Ajustes!F:F)</f>
        <v>13388124</v>
      </c>
      <c r="J52" s="3">
        <f t="shared" si="2"/>
        <v>0</v>
      </c>
      <c r="L52" s="2" t="s">
        <v>3489</v>
      </c>
      <c r="M52" s="11">
        <f t="shared" si="4"/>
        <v>-196417524</v>
      </c>
      <c r="N52" s="11">
        <f>+SUMIF($B:$B,$L52,'Balance de Prueba'!H:H)</f>
        <v>0</v>
      </c>
      <c r="O52" s="11">
        <f>+SUMIF($B:$B,$L52,'Balance de Prueba'!I:I)</f>
        <v>0</v>
      </c>
      <c r="P52" s="11">
        <f>+SUMIF($B:$B,$L52,'Balance de Prueba'!J:J)</f>
        <v>-196417524</v>
      </c>
    </row>
    <row r="53" spans="1:16" hidden="1" x14ac:dyDescent="0.3">
      <c r="A53" s="2" t="str">
        <f t="shared" si="3"/>
        <v>12</v>
      </c>
      <c r="B53" s="2" t="str">
        <f t="shared" si="0"/>
        <v>1205</v>
      </c>
      <c r="C53" s="2">
        <v>12059901</v>
      </c>
      <c r="D53" s="2">
        <v>800151988</v>
      </c>
      <c r="E53" s="2" t="str">
        <f t="shared" si="1"/>
        <v>12059901800151988</v>
      </c>
      <c r="F53" s="8">
        <v>17883241</v>
      </c>
      <c r="G53" s="2" t="s">
        <v>51</v>
      </c>
      <c r="H53" s="8">
        <f>+SUMIF(Ajustes!$C:$C,'Balance de Prueba'!$E53,Ajustes!E:E)</f>
        <v>0</v>
      </c>
      <c r="I53" s="8">
        <f>+SUMIF(Ajustes!$C:$C,'Balance de Prueba'!$E53,Ajustes!F:F)</f>
        <v>17883241</v>
      </c>
      <c r="J53" s="3">
        <f t="shared" si="2"/>
        <v>0</v>
      </c>
      <c r="L53" s="2" t="s">
        <v>3490</v>
      </c>
      <c r="M53" s="11">
        <f t="shared" si="4"/>
        <v>-18923366</v>
      </c>
      <c r="N53" s="11">
        <f>+SUMIF($B:$B,$L53,'Balance de Prueba'!H:H)</f>
        <v>0</v>
      </c>
      <c r="O53" s="11">
        <f>+SUMIF($B:$B,$L53,'Balance de Prueba'!I:I)</f>
        <v>0</v>
      </c>
      <c r="P53" s="11">
        <f>+SUMIF($B:$B,$L53,'Balance de Prueba'!J:J)</f>
        <v>-18923366</v>
      </c>
    </row>
    <row r="54" spans="1:16" hidden="1" x14ac:dyDescent="0.3">
      <c r="A54" s="2" t="str">
        <f t="shared" si="3"/>
        <v>12</v>
      </c>
      <c r="B54" s="2" t="str">
        <f t="shared" si="0"/>
        <v>1205</v>
      </c>
      <c r="C54" s="2">
        <v>12059901</v>
      </c>
      <c r="D54" s="2">
        <v>890903736</v>
      </c>
      <c r="E54" s="2" t="str">
        <f t="shared" si="1"/>
        <v>12059901890903736</v>
      </c>
      <c r="F54" s="8">
        <v>4513903</v>
      </c>
      <c r="G54" s="2" t="s">
        <v>46</v>
      </c>
      <c r="H54" s="8">
        <f>+SUMIF(Ajustes!$C:$C,'Balance de Prueba'!$E54,Ajustes!E:E)</f>
        <v>0</v>
      </c>
      <c r="I54" s="8">
        <f>+SUMIF(Ajustes!$C:$C,'Balance de Prueba'!$E54,Ajustes!F:F)</f>
        <v>4513903</v>
      </c>
      <c r="J54" s="3">
        <f t="shared" si="2"/>
        <v>0</v>
      </c>
      <c r="L54" s="2" t="s">
        <v>3491</v>
      </c>
      <c r="M54" s="11">
        <f t="shared" si="4"/>
        <v>-19938992</v>
      </c>
      <c r="N54" s="11">
        <f>+SUMIF($B:$B,$L54,'Balance de Prueba'!H:H)</f>
        <v>0</v>
      </c>
      <c r="O54" s="11">
        <f>+SUMIF($B:$B,$L54,'Balance de Prueba'!I:I)</f>
        <v>0</v>
      </c>
      <c r="P54" s="11">
        <f>+SUMIF($B:$B,$L54,'Balance de Prueba'!J:J)</f>
        <v>-19938992</v>
      </c>
    </row>
    <row r="55" spans="1:16" hidden="1" x14ac:dyDescent="0.3">
      <c r="A55" s="2" t="str">
        <f t="shared" si="3"/>
        <v>12</v>
      </c>
      <c r="B55" s="2" t="str">
        <f t="shared" si="0"/>
        <v>1205</v>
      </c>
      <c r="C55" s="2">
        <v>12059901</v>
      </c>
      <c r="D55" s="2">
        <v>890909297</v>
      </c>
      <c r="E55" s="2" t="str">
        <f t="shared" si="1"/>
        <v>12059901890909297</v>
      </c>
      <c r="F55" s="8">
        <v>29531596</v>
      </c>
      <c r="G55" s="2" t="s">
        <v>52</v>
      </c>
      <c r="H55" s="8">
        <f>+SUMIF(Ajustes!$C:$C,'Balance de Prueba'!$E55,Ajustes!E:E)</f>
        <v>0</v>
      </c>
      <c r="I55" s="8">
        <f>+SUMIF(Ajustes!$C:$C,'Balance de Prueba'!$E55,Ajustes!F:F)</f>
        <v>29531596</v>
      </c>
      <c r="J55" s="3">
        <f t="shared" si="2"/>
        <v>0</v>
      </c>
      <c r="L55" s="2" t="s">
        <v>3492</v>
      </c>
      <c r="M55" s="11">
        <f t="shared" si="4"/>
        <v>-377298427</v>
      </c>
      <c r="N55" s="11">
        <f>+SUMIF($B:$B,$L55,'Balance de Prueba'!H:H)</f>
        <v>0</v>
      </c>
      <c r="O55" s="11">
        <f>+SUMIF($B:$B,$L55,'Balance de Prueba'!I:I)</f>
        <v>0</v>
      </c>
      <c r="P55" s="11">
        <f>+SUMIF($B:$B,$L55,'Balance de Prueba'!J:J)</f>
        <v>-377298427</v>
      </c>
    </row>
    <row r="56" spans="1:16" hidden="1" x14ac:dyDescent="0.3">
      <c r="A56" s="2" t="str">
        <f t="shared" si="3"/>
        <v>12</v>
      </c>
      <c r="B56" s="2" t="str">
        <f t="shared" si="0"/>
        <v>1205</v>
      </c>
      <c r="C56" s="2">
        <v>12059901</v>
      </c>
      <c r="D56" s="2">
        <v>890922586</v>
      </c>
      <c r="E56" s="2" t="str">
        <f t="shared" si="1"/>
        <v>12059901890922586</v>
      </c>
      <c r="F56" s="8">
        <v>794385518</v>
      </c>
      <c r="G56" s="2" t="s">
        <v>53</v>
      </c>
      <c r="H56" s="8">
        <f>+SUMIF(Ajustes!$C:$C,'Balance de Prueba'!$E56,Ajustes!E:E)</f>
        <v>0</v>
      </c>
      <c r="I56" s="8">
        <f>+SUMIF(Ajustes!$C:$C,'Balance de Prueba'!$E56,Ajustes!F:F)</f>
        <v>794385518</v>
      </c>
      <c r="J56" s="3">
        <f t="shared" si="2"/>
        <v>0</v>
      </c>
      <c r="L56" s="2" t="s">
        <v>3493</v>
      </c>
      <c r="M56" s="11">
        <f t="shared" si="4"/>
        <v>-18498940</v>
      </c>
      <c r="N56" s="11">
        <f>+SUMIF($B:$B,$L56,'Balance de Prueba'!H:H)</f>
        <v>0</v>
      </c>
      <c r="O56" s="11">
        <f>+SUMIF($B:$B,$L56,'Balance de Prueba'!I:I)</f>
        <v>0</v>
      </c>
      <c r="P56" s="11">
        <f>+SUMIF($B:$B,$L56,'Balance de Prueba'!J:J)</f>
        <v>-18498940</v>
      </c>
    </row>
    <row r="57" spans="1:16" hidden="1" x14ac:dyDescent="0.3">
      <c r="A57" s="2" t="str">
        <f t="shared" si="3"/>
        <v>12</v>
      </c>
      <c r="B57" s="2" t="str">
        <f t="shared" si="0"/>
        <v>1235</v>
      </c>
      <c r="C57" s="2">
        <v>12356501</v>
      </c>
      <c r="E57" s="2" t="str">
        <f t="shared" si="1"/>
        <v>12356501</v>
      </c>
      <c r="F57" s="8">
        <v>51037000</v>
      </c>
      <c r="G57" s="2" t="s">
        <v>54</v>
      </c>
      <c r="H57" s="8">
        <f>+SUMIF(Ajustes!$C:$C,'Balance de Prueba'!$E57,Ajustes!E:E)</f>
        <v>0</v>
      </c>
      <c r="I57" s="8">
        <f>+SUMIF(Ajustes!$C:$C,'Balance de Prueba'!$E57,Ajustes!F:F)</f>
        <v>0</v>
      </c>
      <c r="J57" s="3">
        <f t="shared" si="2"/>
        <v>51037000</v>
      </c>
      <c r="L57" s="2" t="s">
        <v>3494</v>
      </c>
      <c r="M57" s="11">
        <f t="shared" si="4"/>
        <v>-351467575</v>
      </c>
      <c r="N57" s="11">
        <f>+SUMIF($B:$B,$L57,'Balance de Prueba'!H:H)</f>
        <v>0</v>
      </c>
      <c r="O57" s="11">
        <f>+SUMIF($B:$B,$L57,'Balance de Prueba'!I:I)</f>
        <v>0</v>
      </c>
      <c r="P57" s="11">
        <f>+SUMIF($B:$B,$L57,'Balance de Prueba'!J:J)</f>
        <v>-351467575</v>
      </c>
    </row>
    <row r="58" spans="1:16" hidden="1" x14ac:dyDescent="0.3">
      <c r="A58" s="2" t="str">
        <f t="shared" si="3"/>
        <v>12</v>
      </c>
      <c r="B58" s="2" t="str">
        <f t="shared" si="0"/>
        <v>1299</v>
      </c>
      <c r="C58" s="2">
        <v>12990509</v>
      </c>
      <c r="E58" s="2" t="str">
        <f t="shared" si="1"/>
        <v>12990509</v>
      </c>
      <c r="F58" s="8">
        <v>-209801550</v>
      </c>
      <c r="G58" s="2" t="s">
        <v>37</v>
      </c>
      <c r="H58" s="8">
        <f>+SUMIF(Ajustes!$C:$C,'Balance de Prueba'!$E58,Ajustes!E:E)</f>
        <v>209801550</v>
      </c>
      <c r="I58" s="8">
        <f>+SUMIF(Ajustes!$C:$C,'Balance de Prueba'!$E58,Ajustes!F:F)</f>
        <v>0</v>
      </c>
      <c r="J58" s="3">
        <f t="shared" si="2"/>
        <v>0</v>
      </c>
      <c r="L58" s="2" t="s">
        <v>3495</v>
      </c>
      <c r="M58" s="11">
        <f t="shared" si="4"/>
        <v>-1025015702</v>
      </c>
      <c r="N58" s="11">
        <f>+SUMIF($B:$B,$L58,'Balance de Prueba'!H:H)</f>
        <v>0</v>
      </c>
      <c r="O58" s="11">
        <f>+SUMIF($B:$B,$L58,'Balance de Prueba'!I:I)</f>
        <v>0</v>
      </c>
      <c r="P58" s="11">
        <f>+SUMIF($B:$B,$L58,'Balance de Prueba'!J:J)</f>
        <v>-1025015702</v>
      </c>
    </row>
    <row r="59" spans="1:16" ht="12.75" hidden="1" customHeight="1" x14ac:dyDescent="0.3">
      <c r="A59" s="2" t="str">
        <f t="shared" si="3"/>
        <v>13</v>
      </c>
      <c r="B59" s="2" t="str">
        <f t="shared" si="0"/>
        <v>1305</v>
      </c>
      <c r="C59" s="2">
        <v>13050503</v>
      </c>
      <c r="D59" s="2">
        <v>5761902</v>
      </c>
      <c r="E59" s="2" t="str">
        <f t="shared" si="1"/>
        <v>130505035761902</v>
      </c>
      <c r="F59" s="8">
        <v>5744040</v>
      </c>
      <c r="G59" s="2" t="s">
        <v>55</v>
      </c>
      <c r="H59" s="8">
        <f>+SUMIF(Ajustes!$C:$C,'Balance de Prueba'!$E59,Ajustes!E:E)</f>
        <v>0</v>
      </c>
      <c r="I59" s="8">
        <f>+SUMIF(Ajustes!$C:$C,'Balance de Prueba'!$E59,Ajustes!F:F)</f>
        <v>0</v>
      </c>
      <c r="J59" s="3">
        <f t="shared" si="2"/>
        <v>5744040</v>
      </c>
      <c r="L59" s="2" t="s">
        <v>3496</v>
      </c>
      <c r="M59" s="11">
        <f t="shared" si="4"/>
        <v>-2549503</v>
      </c>
      <c r="N59" s="11">
        <f>+SUMIF($B:$B,$L59,'Balance de Prueba'!H:H)</f>
        <v>0</v>
      </c>
      <c r="O59" s="11">
        <f>+SUMIF($B:$B,$L59,'Balance de Prueba'!I:I)</f>
        <v>0</v>
      </c>
      <c r="P59" s="11">
        <f>+SUMIF($B:$B,$L59,'Balance de Prueba'!J:J)</f>
        <v>-2549503</v>
      </c>
    </row>
    <row r="60" spans="1:16" ht="12.75" hidden="1" customHeight="1" x14ac:dyDescent="0.3">
      <c r="A60" s="2" t="str">
        <f t="shared" si="3"/>
        <v>13</v>
      </c>
      <c r="B60" s="2" t="str">
        <f t="shared" si="0"/>
        <v>1305</v>
      </c>
      <c r="C60" s="2">
        <v>13050503</v>
      </c>
      <c r="D60" s="2">
        <v>7163170</v>
      </c>
      <c r="E60" s="2" t="str">
        <f t="shared" si="1"/>
        <v>130505037163170</v>
      </c>
      <c r="F60" s="8">
        <v>15358165</v>
      </c>
      <c r="G60" s="2" t="s">
        <v>56</v>
      </c>
      <c r="H60" s="8">
        <f>+SUMIF(Ajustes!$C:$C,'Balance de Prueba'!$E60,Ajustes!E:E)</f>
        <v>0</v>
      </c>
      <c r="I60" s="8">
        <f>+SUMIF(Ajustes!$C:$C,'Balance de Prueba'!$E60,Ajustes!F:F)</f>
        <v>0</v>
      </c>
      <c r="J60" s="3">
        <f t="shared" si="2"/>
        <v>15358165</v>
      </c>
      <c r="L60" s="2" t="s">
        <v>3497</v>
      </c>
      <c r="M60" s="11">
        <f t="shared" si="4"/>
        <v>-1421004369</v>
      </c>
      <c r="N60" s="11">
        <f>+SUMIF($B:$B,$L60,'Balance de Prueba'!H:H)</f>
        <v>0</v>
      </c>
      <c r="O60" s="11">
        <f>+SUMIF($B:$B,$L60,'Balance de Prueba'!I:I)</f>
        <v>558778086</v>
      </c>
      <c r="P60" s="11">
        <f>+SUMIF($B:$B,$L60,'Balance de Prueba'!J:J)</f>
        <v>-1979782455</v>
      </c>
    </row>
    <row r="61" spans="1:16" ht="12.75" hidden="1" customHeight="1" x14ac:dyDescent="0.3">
      <c r="A61" s="2" t="str">
        <f t="shared" si="3"/>
        <v>13</v>
      </c>
      <c r="B61" s="2" t="str">
        <f t="shared" si="0"/>
        <v>1305</v>
      </c>
      <c r="C61" s="2">
        <v>13050503</v>
      </c>
      <c r="D61" s="2">
        <v>9089460</v>
      </c>
      <c r="E61" s="2" t="str">
        <f t="shared" si="1"/>
        <v>130505039089460</v>
      </c>
      <c r="F61" s="8">
        <v>19319498</v>
      </c>
      <c r="G61" s="2" t="s">
        <v>57</v>
      </c>
      <c r="H61" s="8">
        <f>+SUMIF(Ajustes!$C:$C,'Balance de Prueba'!$E61,Ajustes!E:E)</f>
        <v>0</v>
      </c>
      <c r="I61" s="8">
        <f>+SUMIF(Ajustes!$C:$C,'Balance de Prueba'!$E61,Ajustes!F:F)</f>
        <v>0</v>
      </c>
      <c r="J61" s="3">
        <f t="shared" si="2"/>
        <v>19319498</v>
      </c>
      <c r="L61" s="2" t="s">
        <v>3498</v>
      </c>
      <c r="M61" s="11">
        <f t="shared" si="4"/>
        <v>-167013666</v>
      </c>
      <c r="N61" s="11">
        <f>+SUMIF($B:$B,$L61,'Balance de Prueba'!H:H)</f>
        <v>0</v>
      </c>
      <c r="O61" s="11">
        <f>+SUMIF($B:$B,$L61,'Balance de Prueba'!I:I)</f>
        <v>0</v>
      </c>
      <c r="P61" s="11">
        <f>+SUMIF($B:$B,$L61,'Balance de Prueba'!J:J)</f>
        <v>-167013666</v>
      </c>
    </row>
    <row r="62" spans="1:16" ht="12.75" hidden="1" customHeight="1" x14ac:dyDescent="0.3">
      <c r="A62" s="2" t="str">
        <f t="shared" si="3"/>
        <v>13</v>
      </c>
      <c r="B62" s="2" t="str">
        <f t="shared" si="0"/>
        <v>1305</v>
      </c>
      <c r="C62" s="2">
        <v>13050503</v>
      </c>
      <c r="D62" s="2">
        <v>13747773</v>
      </c>
      <c r="E62" s="2" t="str">
        <f t="shared" si="1"/>
        <v>1305050313747773</v>
      </c>
      <c r="F62" s="8">
        <v>17967140</v>
      </c>
      <c r="G62" s="2" t="s">
        <v>58</v>
      </c>
      <c r="H62" s="8">
        <f>+SUMIF(Ajustes!$C:$C,'Balance de Prueba'!$E62,Ajustes!E:E)</f>
        <v>0</v>
      </c>
      <c r="I62" s="8">
        <f>+SUMIF(Ajustes!$C:$C,'Balance de Prueba'!$E62,Ajustes!F:F)</f>
        <v>0</v>
      </c>
      <c r="J62" s="3">
        <f t="shared" si="2"/>
        <v>17967140</v>
      </c>
      <c r="L62" s="2" t="s">
        <v>3499</v>
      </c>
      <c r="M62" s="11">
        <f t="shared" si="4"/>
        <v>-408601153</v>
      </c>
      <c r="N62" s="11">
        <f>+SUMIF($B:$B,$L62,'Balance de Prueba'!H:H)</f>
        <v>0</v>
      </c>
      <c r="O62" s="11">
        <f>+SUMIF($B:$B,$L62,'Balance de Prueba'!I:I)</f>
        <v>0</v>
      </c>
      <c r="P62" s="11">
        <f>+SUMIF($B:$B,$L62,'Balance de Prueba'!J:J)</f>
        <v>-408601153</v>
      </c>
    </row>
    <row r="63" spans="1:16" ht="12.75" hidden="1" customHeight="1" x14ac:dyDescent="0.3">
      <c r="A63" s="2" t="str">
        <f t="shared" si="3"/>
        <v>13</v>
      </c>
      <c r="B63" s="2" t="str">
        <f t="shared" si="0"/>
        <v>1305</v>
      </c>
      <c r="C63" s="2">
        <v>13050503</v>
      </c>
      <c r="D63" s="2">
        <v>17150081</v>
      </c>
      <c r="E63" s="2" t="str">
        <f t="shared" si="1"/>
        <v>1305050317150081</v>
      </c>
      <c r="F63" s="8">
        <v>11671527</v>
      </c>
      <c r="G63" s="2" t="s">
        <v>59</v>
      </c>
      <c r="H63" s="8">
        <f>+SUMIF(Ajustes!$C:$C,'Balance de Prueba'!$E63,Ajustes!E:E)</f>
        <v>0</v>
      </c>
      <c r="I63" s="8">
        <f>+SUMIF(Ajustes!$C:$C,'Balance de Prueba'!$E63,Ajustes!F:F)</f>
        <v>0</v>
      </c>
      <c r="J63" s="3">
        <f t="shared" si="2"/>
        <v>11671527</v>
      </c>
      <c r="L63" s="2" t="s">
        <v>3500</v>
      </c>
      <c r="M63" s="11">
        <f t="shared" si="4"/>
        <v>-463476922</v>
      </c>
      <c r="N63" s="11">
        <f>+SUMIF($B:$B,$L63,'Balance de Prueba'!H:H)</f>
        <v>0</v>
      </c>
      <c r="O63" s="11">
        <f>+SUMIF($B:$B,$L63,'Balance de Prueba'!I:I)</f>
        <v>0</v>
      </c>
      <c r="P63" s="11">
        <f>+SUMIF($B:$B,$L63,'Balance de Prueba'!J:J)</f>
        <v>-463476922</v>
      </c>
    </row>
    <row r="64" spans="1:16" ht="12.75" hidden="1" customHeight="1" x14ac:dyDescent="0.3">
      <c r="A64" s="2" t="str">
        <f t="shared" si="3"/>
        <v>13</v>
      </c>
      <c r="B64" s="2" t="str">
        <f t="shared" si="0"/>
        <v>1305</v>
      </c>
      <c r="C64" s="2">
        <v>13050503</v>
      </c>
      <c r="D64" s="2">
        <v>17641619</v>
      </c>
      <c r="E64" s="2" t="str">
        <f t="shared" si="1"/>
        <v>1305050317641619</v>
      </c>
      <c r="F64" s="8">
        <v>7641957</v>
      </c>
      <c r="G64" s="2" t="s">
        <v>60</v>
      </c>
      <c r="H64" s="8">
        <f>+SUMIF(Ajustes!$C:$C,'Balance de Prueba'!$E64,Ajustes!E:E)</f>
        <v>0</v>
      </c>
      <c r="I64" s="8">
        <f>+SUMIF(Ajustes!$C:$C,'Balance de Prueba'!$E64,Ajustes!F:F)</f>
        <v>0</v>
      </c>
      <c r="J64" s="3">
        <f t="shared" si="2"/>
        <v>7641957</v>
      </c>
      <c r="L64" s="2" t="s">
        <v>3501</v>
      </c>
      <c r="M64" s="11">
        <f t="shared" si="4"/>
        <v>-140599382</v>
      </c>
      <c r="N64" s="11">
        <f>+SUMIF($B:$B,$L64,'Balance de Prueba'!H:H)</f>
        <v>0</v>
      </c>
      <c r="O64" s="11">
        <f>+SUMIF($B:$B,$L64,'Balance de Prueba'!I:I)</f>
        <v>0</v>
      </c>
      <c r="P64" s="11">
        <f>+SUMIF($B:$B,$L64,'Balance de Prueba'!J:J)</f>
        <v>-140599382</v>
      </c>
    </row>
    <row r="65" spans="1:16" ht="12.75" hidden="1" customHeight="1" x14ac:dyDescent="0.3">
      <c r="A65" s="2" t="str">
        <f t="shared" si="3"/>
        <v>13</v>
      </c>
      <c r="B65" s="2" t="str">
        <f t="shared" si="0"/>
        <v>1305</v>
      </c>
      <c r="C65" s="2">
        <v>13050503</v>
      </c>
      <c r="D65" s="2">
        <v>25529435</v>
      </c>
      <c r="E65" s="2" t="str">
        <f t="shared" si="1"/>
        <v>1305050325529435</v>
      </c>
      <c r="F65" s="8">
        <v>2778063</v>
      </c>
      <c r="G65" s="2" t="s">
        <v>61</v>
      </c>
      <c r="H65" s="8">
        <f>+SUMIF(Ajustes!$C:$C,'Balance de Prueba'!$E65,Ajustes!E:E)</f>
        <v>0</v>
      </c>
      <c r="I65" s="8">
        <f>+SUMIF(Ajustes!$C:$C,'Balance de Prueba'!$E65,Ajustes!F:F)</f>
        <v>0</v>
      </c>
      <c r="J65" s="3">
        <f t="shared" si="2"/>
        <v>2778063</v>
      </c>
      <c r="L65" s="2" t="s">
        <v>3502</v>
      </c>
      <c r="M65" s="11">
        <f t="shared" si="4"/>
        <v>-6220819393</v>
      </c>
      <c r="N65" s="11">
        <f>+SUMIF($B:$B,$L65,'Balance de Prueba'!H:H)</f>
        <v>0</v>
      </c>
      <c r="O65" s="11">
        <f>+SUMIF($B:$B,$L65,'Balance de Prueba'!I:I)</f>
        <v>1005000920</v>
      </c>
      <c r="P65" s="11">
        <f>+SUMIF($B:$B,$L65,'Balance de Prueba'!J:J)</f>
        <v>-7225820313</v>
      </c>
    </row>
    <row r="66" spans="1:16" ht="12.75" hidden="1" customHeight="1" x14ac:dyDescent="0.3">
      <c r="A66" s="2" t="str">
        <f t="shared" si="3"/>
        <v>13</v>
      </c>
      <c r="B66" s="2" t="str">
        <f t="shared" si="0"/>
        <v>1305</v>
      </c>
      <c r="C66" s="2">
        <v>13050503</v>
      </c>
      <c r="D66" s="2">
        <v>28542198</v>
      </c>
      <c r="E66" s="2" t="str">
        <f t="shared" si="1"/>
        <v>1305050328542198</v>
      </c>
      <c r="F66" s="8">
        <v>1563629</v>
      </c>
      <c r="G66" s="2" t="s">
        <v>62</v>
      </c>
      <c r="H66" s="8">
        <f>+SUMIF(Ajustes!$C:$C,'Balance de Prueba'!$E66,Ajustes!E:E)</f>
        <v>0</v>
      </c>
      <c r="I66" s="8">
        <f>+SUMIF(Ajustes!$C:$C,'Balance de Prueba'!$E66,Ajustes!F:F)</f>
        <v>0</v>
      </c>
      <c r="J66" s="3">
        <f t="shared" si="2"/>
        <v>1563629</v>
      </c>
      <c r="L66" s="2" t="s">
        <v>3503</v>
      </c>
      <c r="M66" s="11">
        <f t="shared" si="4"/>
        <v>-97748000</v>
      </c>
      <c r="N66" s="11">
        <f>+SUMIF($B:$B,$L66,'Balance de Prueba'!H:H)</f>
        <v>0</v>
      </c>
      <c r="O66" s="11">
        <f>+SUMIF($B:$B,$L66,'Balance de Prueba'!I:I)</f>
        <v>0</v>
      </c>
      <c r="P66" s="11">
        <f>+SUMIF($B:$B,$L66,'Balance de Prueba'!J:J)</f>
        <v>-97748000</v>
      </c>
    </row>
    <row r="67" spans="1:16" ht="12.75" hidden="1" customHeight="1" x14ac:dyDescent="0.3">
      <c r="A67" s="2" t="str">
        <f t="shared" si="3"/>
        <v>13</v>
      </c>
      <c r="B67" s="2" t="str">
        <f t="shared" si="0"/>
        <v>1305</v>
      </c>
      <c r="C67" s="2">
        <v>13050503</v>
      </c>
      <c r="D67" s="2">
        <v>29899054</v>
      </c>
      <c r="E67" s="2" t="str">
        <f t="shared" si="1"/>
        <v>1305050329899054</v>
      </c>
      <c r="F67" s="8">
        <v>3283054</v>
      </c>
      <c r="G67" s="2" t="s">
        <v>63</v>
      </c>
      <c r="H67" s="8">
        <f>+SUMIF(Ajustes!$C:$C,'Balance de Prueba'!$E67,Ajustes!E:E)</f>
        <v>0</v>
      </c>
      <c r="I67" s="8">
        <f>+SUMIF(Ajustes!$C:$C,'Balance de Prueba'!$E67,Ajustes!F:F)</f>
        <v>0</v>
      </c>
      <c r="J67" s="3">
        <f t="shared" si="2"/>
        <v>3283054</v>
      </c>
      <c r="L67" s="2" t="s">
        <v>3504</v>
      </c>
      <c r="M67" s="11">
        <f t="shared" si="4"/>
        <v>-190372422</v>
      </c>
      <c r="N67" s="11">
        <f>+SUMIF($B:$B,$L67,'Balance de Prueba'!H:H)</f>
        <v>0</v>
      </c>
      <c r="O67" s="11">
        <f>+SUMIF($B:$B,$L67,'Balance de Prueba'!I:I)</f>
        <v>0</v>
      </c>
      <c r="P67" s="11">
        <f>+SUMIF($B:$B,$L67,'Balance de Prueba'!J:J)</f>
        <v>-190372422</v>
      </c>
    </row>
    <row r="68" spans="1:16" ht="12.75" hidden="1" customHeight="1" x14ac:dyDescent="0.3">
      <c r="A68" s="2" t="str">
        <f t="shared" si="3"/>
        <v>13</v>
      </c>
      <c r="B68" s="2" t="str">
        <f t="shared" si="0"/>
        <v>1305</v>
      </c>
      <c r="C68" s="2">
        <v>13050503</v>
      </c>
      <c r="D68" s="2">
        <v>49771037</v>
      </c>
      <c r="E68" s="2" t="str">
        <f t="shared" si="1"/>
        <v>1305050349771037</v>
      </c>
      <c r="F68" s="8">
        <v>3940383</v>
      </c>
      <c r="G68" s="2" t="s">
        <v>64</v>
      </c>
      <c r="H68" s="8">
        <f>+SUMIF(Ajustes!$C:$C,'Balance de Prueba'!$E68,Ajustes!E:E)</f>
        <v>0</v>
      </c>
      <c r="I68" s="8">
        <f>+SUMIF(Ajustes!$C:$C,'Balance de Prueba'!$E68,Ajustes!F:F)</f>
        <v>0</v>
      </c>
      <c r="J68" s="3">
        <f t="shared" si="2"/>
        <v>3940383</v>
      </c>
      <c r="L68" s="2" t="s">
        <v>3505</v>
      </c>
      <c r="M68" s="11">
        <f t="shared" si="4"/>
        <v>-27657615</v>
      </c>
      <c r="N68" s="11">
        <f>+SUMIF($B:$B,$L68,'Balance de Prueba'!H:H)</f>
        <v>0</v>
      </c>
      <c r="O68" s="11">
        <f>+SUMIF($B:$B,$L68,'Balance de Prueba'!I:I)</f>
        <v>0</v>
      </c>
      <c r="P68" s="11">
        <f>+SUMIF($B:$B,$L68,'Balance de Prueba'!J:J)</f>
        <v>-27657615</v>
      </c>
    </row>
    <row r="69" spans="1:16" ht="12.75" hidden="1" customHeight="1" x14ac:dyDescent="0.3">
      <c r="A69" s="2" t="str">
        <f t="shared" si="3"/>
        <v>13</v>
      </c>
      <c r="B69" s="2" t="str">
        <f t="shared" ref="B69:B132" si="5">+LEFT(C69,4)</f>
        <v>1305</v>
      </c>
      <c r="C69" s="2">
        <v>13050503</v>
      </c>
      <c r="D69" s="2">
        <v>52515728</v>
      </c>
      <c r="E69" s="2" t="str">
        <f t="shared" ref="E69:E132" si="6">+C69&amp;D69</f>
        <v>1305050352515728</v>
      </c>
      <c r="F69" s="8">
        <v>6099396</v>
      </c>
      <c r="G69" s="2" t="s">
        <v>65</v>
      </c>
      <c r="H69" s="8">
        <f>+SUMIF(Ajustes!$C:$C,'Balance de Prueba'!$E69,Ajustes!E:E)</f>
        <v>0</v>
      </c>
      <c r="I69" s="8">
        <f>+SUMIF(Ajustes!$C:$C,'Balance de Prueba'!$E69,Ajustes!F:F)</f>
        <v>0</v>
      </c>
      <c r="J69" s="3">
        <f t="shared" ref="J69:J132" si="7">+F69+H69-I69</f>
        <v>6099396</v>
      </c>
      <c r="L69" s="2" t="s">
        <v>3506</v>
      </c>
      <c r="M69" s="11">
        <f t="shared" si="4"/>
        <v>-4439718</v>
      </c>
      <c r="N69" s="11">
        <f>+SUMIF($B:$B,$L69,'Balance de Prueba'!H:H)</f>
        <v>0</v>
      </c>
      <c r="O69" s="11">
        <f>+SUMIF($B:$B,$L69,'Balance de Prueba'!I:I)</f>
        <v>0</v>
      </c>
      <c r="P69" s="11">
        <f>+SUMIF($B:$B,$L69,'Balance de Prueba'!J:J)</f>
        <v>-4439718</v>
      </c>
    </row>
    <row r="70" spans="1:16" ht="12.75" hidden="1" customHeight="1" x14ac:dyDescent="0.3">
      <c r="A70" s="2" t="str">
        <f t="shared" si="3"/>
        <v>13</v>
      </c>
      <c r="B70" s="2" t="str">
        <f t="shared" si="5"/>
        <v>1305</v>
      </c>
      <c r="C70" s="2">
        <v>13050503</v>
      </c>
      <c r="D70" s="2">
        <v>60254605</v>
      </c>
      <c r="E70" s="2" t="str">
        <f t="shared" si="6"/>
        <v>1305050360254605</v>
      </c>
      <c r="F70" s="8">
        <v>2963324</v>
      </c>
      <c r="G70" s="2" t="s">
        <v>66</v>
      </c>
      <c r="H70" s="8">
        <f>+SUMIF(Ajustes!$C:$C,'Balance de Prueba'!$E70,Ajustes!E:E)</f>
        <v>0</v>
      </c>
      <c r="I70" s="8">
        <f>+SUMIF(Ajustes!$C:$C,'Balance de Prueba'!$E70,Ajustes!F:F)</f>
        <v>0</v>
      </c>
      <c r="J70" s="3">
        <f t="shared" si="7"/>
        <v>2963324</v>
      </c>
      <c r="L70" s="2" t="s">
        <v>3507</v>
      </c>
      <c r="M70" s="11">
        <f t="shared" si="4"/>
        <v>-20994409</v>
      </c>
      <c r="N70" s="11">
        <f>+SUMIF($B:$B,$L70,'Balance de Prueba'!H:H)</f>
        <v>0</v>
      </c>
      <c r="O70" s="11">
        <f>+SUMIF($B:$B,$L70,'Balance de Prueba'!I:I)</f>
        <v>28060513408.610233</v>
      </c>
      <c r="P70" s="11">
        <f>+SUMIF($B:$B,$L70,'Balance de Prueba'!J:J)</f>
        <v>-28081507817.610233</v>
      </c>
    </row>
    <row r="71" spans="1:16" ht="12.75" hidden="1" customHeight="1" x14ac:dyDescent="0.3">
      <c r="A71" s="2" t="str">
        <f t="shared" si="3"/>
        <v>13</v>
      </c>
      <c r="B71" s="2" t="str">
        <f t="shared" si="5"/>
        <v>1305</v>
      </c>
      <c r="C71" s="2">
        <v>13050503</v>
      </c>
      <c r="D71" s="2">
        <v>63305014</v>
      </c>
      <c r="E71" s="2" t="str">
        <f t="shared" si="6"/>
        <v>1305050363305014</v>
      </c>
      <c r="F71" s="8">
        <v>11250748</v>
      </c>
      <c r="G71" s="2" t="s">
        <v>67</v>
      </c>
      <c r="H71" s="8">
        <f>+SUMIF(Ajustes!$C:$C,'Balance de Prueba'!$E71,Ajustes!E:E)</f>
        <v>0</v>
      </c>
      <c r="I71" s="8">
        <f>+SUMIF(Ajustes!$C:$C,'Balance de Prueba'!$E71,Ajustes!F:F)</f>
        <v>0</v>
      </c>
      <c r="J71" s="3">
        <f t="shared" si="7"/>
        <v>11250748</v>
      </c>
      <c r="L71" s="2" t="s">
        <v>3508</v>
      </c>
      <c r="M71" s="11">
        <f t="shared" si="4"/>
        <v>-17556046</v>
      </c>
      <c r="N71" s="11">
        <f>+SUMIF($B:$B,$L71,'Balance de Prueba'!H:H)</f>
        <v>0</v>
      </c>
      <c r="O71" s="11">
        <f>+SUMIF($B:$B,$L71,'Balance de Prueba'!I:I)</f>
        <v>0</v>
      </c>
      <c r="P71" s="11">
        <f>+SUMIF($B:$B,$L71,'Balance de Prueba'!J:J)</f>
        <v>-17556046</v>
      </c>
    </row>
    <row r="72" spans="1:16" ht="12.75" hidden="1" customHeight="1" x14ac:dyDescent="0.3">
      <c r="A72" s="2" t="str">
        <f t="shared" ref="A72:A135" si="8">+LEFT(C72,2)</f>
        <v>13</v>
      </c>
      <c r="B72" s="2" t="str">
        <f t="shared" si="5"/>
        <v>1305</v>
      </c>
      <c r="C72" s="2">
        <v>13050503</v>
      </c>
      <c r="D72" s="2">
        <v>63485317</v>
      </c>
      <c r="E72" s="2" t="str">
        <f t="shared" si="6"/>
        <v>1305050363485317</v>
      </c>
      <c r="F72" s="8">
        <v>3863467</v>
      </c>
      <c r="G72" s="2" t="s">
        <v>68</v>
      </c>
      <c r="H72" s="8">
        <f>+SUMIF(Ajustes!$C:$C,'Balance de Prueba'!$E72,Ajustes!E:E)</f>
        <v>0</v>
      </c>
      <c r="I72" s="8">
        <f>+SUMIF(Ajustes!$C:$C,'Balance de Prueba'!$E72,Ajustes!F:F)</f>
        <v>0</v>
      </c>
      <c r="J72" s="3">
        <f t="shared" si="7"/>
        <v>3863467</v>
      </c>
      <c r="L72" s="2" t="s">
        <v>3509</v>
      </c>
      <c r="M72" s="11">
        <f t="shared" si="4"/>
        <v>-500990234</v>
      </c>
      <c r="N72" s="11">
        <f>+SUMIF($B:$B,$L72,'Balance de Prueba'!H:H)</f>
        <v>0</v>
      </c>
      <c r="O72" s="11">
        <f>+SUMIF($B:$B,$L72,'Balance de Prueba'!I:I)</f>
        <v>0</v>
      </c>
      <c r="P72" s="11">
        <f>+SUMIF($B:$B,$L72,'Balance de Prueba'!J:J)</f>
        <v>-500990234</v>
      </c>
    </row>
    <row r="73" spans="1:16" ht="12.75" hidden="1" customHeight="1" x14ac:dyDescent="0.3">
      <c r="A73" s="2" t="str">
        <f t="shared" si="8"/>
        <v>13</v>
      </c>
      <c r="B73" s="2" t="str">
        <f t="shared" si="5"/>
        <v>1305</v>
      </c>
      <c r="C73" s="2">
        <v>13050503</v>
      </c>
      <c r="D73" s="2">
        <v>70111676</v>
      </c>
      <c r="E73" s="2" t="str">
        <f t="shared" si="6"/>
        <v>1305050370111676</v>
      </c>
      <c r="F73" s="8">
        <v>90326367</v>
      </c>
      <c r="G73" s="2" t="s">
        <v>69</v>
      </c>
      <c r="H73" s="8">
        <f>+SUMIF(Ajustes!$C:$C,'Balance de Prueba'!$E73,Ajustes!E:E)</f>
        <v>0</v>
      </c>
      <c r="I73" s="8">
        <f>+SUMIF(Ajustes!$C:$C,'Balance de Prueba'!$E73,Ajustes!F:F)</f>
        <v>0</v>
      </c>
      <c r="J73" s="3">
        <f t="shared" si="7"/>
        <v>90326367</v>
      </c>
      <c r="L73" s="2" t="s">
        <v>3510</v>
      </c>
      <c r="M73" s="11">
        <f t="shared" ref="M73:M80" si="9">+SUMIF($B:$B,$L73,F:F)</f>
        <v>-349737946</v>
      </c>
      <c r="N73" s="11">
        <f>+SUMIF($B:$B,$L73,'Balance de Prueba'!H:H)</f>
        <v>0</v>
      </c>
      <c r="O73" s="11">
        <f>+SUMIF($B:$B,$L73,'Balance de Prueba'!I:I)</f>
        <v>0</v>
      </c>
      <c r="P73" s="11">
        <f>+SUMIF($B:$B,$L73,'Balance de Prueba'!J:J)</f>
        <v>-349737946</v>
      </c>
    </row>
    <row r="74" spans="1:16" ht="12.75" hidden="1" customHeight="1" x14ac:dyDescent="0.3">
      <c r="A74" s="2" t="str">
        <f t="shared" si="8"/>
        <v>13</v>
      </c>
      <c r="B74" s="2" t="str">
        <f t="shared" si="5"/>
        <v>1305</v>
      </c>
      <c r="C74" s="2">
        <v>13050503</v>
      </c>
      <c r="D74" s="2">
        <v>70121573</v>
      </c>
      <c r="E74" s="2" t="str">
        <f t="shared" si="6"/>
        <v>1305050370121573</v>
      </c>
      <c r="F74" s="8">
        <v>10424121</v>
      </c>
      <c r="G74" s="2" t="s">
        <v>70</v>
      </c>
      <c r="H74" s="8">
        <f>+SUMIF(Ajustes!$C:$C,'Balance de Prueba'!$E74,Ajustes!E:E)</f>
        <v>0</v>
      </c>
      <c r="I74" s="8">
        <f>+SUMIF(Ajustes!$C:$C,'Balance de Prueba'!$E74,Ajustes!F:F)</f>
        <v>0</v>
      </c>
      <c r="J74" s="3">
        <f t="shared" si="7"/>
        <v>10424121</v>
      </c>
      <c r="L74" s="2" t="s">
        <v>3511</v>
      </c>
      <c r="M74" s="11">
        <f t="shared" si="9"/>
        <v>-49310415</v>
      </c>
      <c r="N74" s="11">
        <f>+SUMIF($B:$B,$L74,'Balance de Prueba'!H:H)</f>
        <v>0</v>
      </c>
      <c r="O74" s="11">
        <f>+SUMIF($B:$B,$L74,'Balance de Prueba'!I:I)</f>
        <v>0</v>
      </c>
      <c r="P74" s="11">
        <f>+SUMIF($B:$B,$L74,'Balance de Prueba'!J:J)</f>
        <v>-49310415</v>
      </c>
    </row>
    <row r="75" spans="1:16" ht="12.75" hidden="1" customHeight="1" x14ac:dyDescent="0.3">
      <c r="A75" s="2" t="str">
        <f t="shared" si="8"/>
        <v>13</v>
      </c>
      <c r="B75" s="2" t="str">
        <f t="shared" si="5"/>
        <v>1305</v>
      </c>
      <c r="C75" s="2">
        <v>13050503</v>
      </c>
      <c r="D75" s="2">
        <v>70545390</v>
      </c>
      <c r="E75" s="2" t="str">
        <f t="shared" si="6"/>
        <v>1305050370545390</v>
      </c>
      <c r="F75" s="8">
        <v>18298111</v>
      </c>
      <c r="G75" s="2" t="s">
        <v>71</v>
      </c>
      <c r="H75" s="8">
        <f>+SUMIF(Ajustes!$C:$C,'Balance de Prueba'!$E75,Ajustes!E:E)</f>
        <v>0</v>
      </c>
      <c r="I75" s="8">
        <f>+SUMIF(Ajustes!$C:$C,'Balance de Prueba'!$E75,Ajustes!F:F)</f>
        <v>0</v>
      </c>
      <c r="J75" s="3">
        <f t="shared" si="7"/>
        <v>18298111</v>
      </c>
      <c r="L75" s="2" t="s">
        <v>3512</v>
      </c>
      <c r="M75" s="11">
        <f t="shared" si="9"/>
        <v>-12289228331</v>
      </c>
      <c r="N75" s="11">
        <f>+SUMIF($B:$B,$L75,'Balance de Prueba'!H:H)</f>
        <v>0</v>
      </c>
      <c r="O75" s="11">
        <f>+SUMIF($B:$B,$L75,'Balance de Prueba'!I:I)</f>
        <v>0</v>
      </c>
      <c r="P75" s="11">
        <f>+SUMIF($B:$B,$L75,'Balance de Prueba'!J:J)</f>
        <v>-12289228331</v>
      </c>
    </row>
    <row r="76" spans="1:16" ht="12.75" hidden="1" customHeight="1" x14ac:dyDescent="0.3">
      <c r="A76" s="2" t="str">
        <f t="shared" si="8"/>
        <v>13</v>
      </c>
      <c r="B76" s="2" t="str">
        <f t="shared" si="5"/>
        <v>1305</v>
      </c>
      <c r="C76" s="2">
        <v>13050503</v>
      </c>
      <c r="D76" s="2">
        <v>71591060</v>
      </c>
      <c r="E76" s="2" t="str">
        <f t="shared" si="6"/>
        <v>1305050371591060</v>
      </c>
      <c r="F76" s="8">
        <v>13638242</v>
      </c>
      <c r="G76" s="2" t="s">
        <v>72</v>
      </c>
      <c r="H76" s="8">
        <f>+SUMIF(Ajustes!$C:$C,'Balance de Prueba'!$E76,Ajustes!E:E)</f>
        <v>0</v>
      </c>
      <c r="I76" s="8">
        <f>+SUMIF(Ajustes!$C:$C,'Balance de Prueba'!$E76,Ajustes!F:F)</f>
        <v>0</v>
      </c>
      <c r="J76" s="3">
        <f t="shared" si="7"/>
        <v>13638242</v>
      </c>
      <c r="L76" s="2" t="s">
        <v>3513</v>
      </c>
      <c r="M76" s="11">
        <f t="shared" si="9"/>
        <v>-22003512934</v>
      </c>
      <c r="N76" s="11">
        <f>+SUMIF($B:$B,$L76,'Balance de Prueba'!H:H)</f>
        <v>22095282607</v>
      </c>
      <c r="O76" s="11">
        <f>+SUMIF($B:$B,$L76,'Balance de Prueba'!I:I)</f>
        <v>91769673</v>
      </c>
      <c r="P76" s="11">
        <f>+SUMIF($B:$B,$L76,'Balance de Prueba'!J:J)</f>
        <v>0</v>
      </c>
    </row>
    <row r="77" spans="1:16" ht="12.75" hidden="1" customHeight="1" x14ac:dyDescent="0.3">
      <c r="A77" s="2" t="str">
        <f t="shared" si="8"/>
        <v>13</v>
      </c>
      <c r="B77" s="2" t="str">
        <f t="shared" si="5"/>
        <v>1305</v>
      </c>
      <c r="C77" s="2">
        <v>13050503</v>
      </c>
      <c r="D77" s="2">
        <v>71613072</v>
      </c>
      <c r="E77" s="2" t="str">
        <f t="shared" si="6"/>
        <v>1305050371613072</v>
      </c>
      <c r="F77" s="8">
        <v>10029081</v>
      </c>
      <c r="G77" s="2" t="s">
        <v>73</v>
      </c>
      <c r="H77" s="8">
        <f>+SUMIF(Ajustes!$C:$C,'Balance de Prueba'!$E77,Ajustes!E:E)</f>
        <v>0</v>
      </c>
      <c r="I77" s="8">
        <f>+SUMIF(Ajustes!$C:$C,'Balance de Prueba'!$E77,Ajustes!F:F)</f>
        <v>0</v>
      </c>
      <c r="J77" s="3">
        <f t="shared" si="7"/>
        <v>10029081</v>
      </c>
      <c r="L77" s="2" t="s">
        <v>3514</v>
      </c>
      <c r="M77" s="11">
        <f t="shared" si="9"/>
        <v>-5093363455</v>
      </c>
      <c r="N77" s="11">
        <f>+SUMIF($B:$B,$L77,'Balance de Prueba'!H:H)</f>
        <v>0</v>
      </c>
      <c r="O77" s="11">
        <f>+SUMIF($B:$B,$L77,'Balance de Prueba'!I:I)</f>
        <v>0</v>
      </c>
      <c r="P77" s="11">
        <f>+SUMIF($B:$B,$L77,'Balance de Prueba'!J:J)</f>
        <v>-5093363455</v>
      </c>
    </row>
    <row r="78" spans="1:16" ht="12.75" hidden="1" customHeight="1" x14ac:dyDescent="0.3">
      <c r="A78" s="2" t="str">
        <f t="shared" si="8"/>
        <v>13</v>
      </c>
      <c r="B78" s="2" t="str">
        <f t="shared" si="5"/>
        <v>1305</v>
      </c>
      <c r="C78" s="2">
        <v>13050503</v>
      </c>
      <c r="D78" s="2">
        <v>80412197</v>
      </c>
      <c r="E78" s="2" t="str">
        <f t="shared" si="6"/>
        <v>1305050380412197</v>
      </c>
      <c r="F78" s="8">
        <v>15600899</v>
      </c>
      <c r="G78" s="2" t="s">
        <v>74</v>
      </c>
      <c r="H78" s="8">
        <f>+SUMIF(Ajustes!$C:$C,'Balance de Prueba'!$E78,Ajustes!E:E)</f>
        <v>0</v>
      </c>
      <c r="I78" s="8">
        <f>+SUMIF(Ajustes!$C:$C,'Balance de Prueba'!$E78,Ajustes!F:F)</f>
        <v>0</v>
      </c>
      <c r="J78" s="3">
        <f t="shared" si="7"/>
        <v>15600899</v>
      </c>
      <c r="L78" s="2" t="s">
        <v>3515</v>
      </c>
      <c r="M78" s="11">
        <f t="shared" si="9"/>
        <v>-562058488</v>
      </c>
      <c r="N78" s="11">
        <f>+SUMIF($B:$B,$L78,'Balance de Prueba'!H:H)</f>
        <v>562058488</v>
      </c>
      <c r="O78" s="11">
        <f>+SUMIF($B:$B,$L78,'Balance de Prueba'!I:I)</f>
        <v>0</v>
      </c>
      <c r="P78" s="11">
        <f>+SUMIF($B:$B,$L78,'Balance de Prueba'!J:J)</f>
        <v>0</v>
      </c>
    </row>
    <row r="79" spans="1:16" ht="12.75" hidden="1" customHeight="1" x14ac:dyDescent="0.3">
      <c r="A79" s="2" t="str">
        <f t="shared" si="8"/>
        <v>13</v>
      </c>
      <c r="B79" s="2" t="str">
        <f t="shared" si="5"/>
        <v>1305</v>
      </c>
      <c r="C79" s="2">
        <v>13050503</v>
      </c>
      <c r="D79" s="2">
        <v>87532065</v>
      </c>
      <c r="E79" s="2" t="str">
        <f t="shared" si="6"/>
        <v>1305050387532065</v>
      </c>
      <c r="F79" s="8">
        <v>19722000</v>
      </c>
      <c r="G79" s="2" t="s">
        <v>75</v>
      </c>
      <c r="H79" s="8">
        <f>+SUMIF(Ajustes!$C:$C,'Balance de Prueba'!$E79,Ajustes!E:E)</f>
        <v>0</v>
      </c>
      <c r="I79" s="8">
        <f>+SUMIF(Ajustes!$C:$C,'Balance de Prueba'!$E79,Ajustes!F:F)</f>
        <v>0</v>
      </c>
      <c r="J79" s="3">
        <f t="shared" si="7"/>
        <v>19722000</v>
      </c>
      <c r="L79" s="2" t="s">
        <v>3516</v>
      </c>
      <c r="M79" s="11">
        <f t="shared" si="9"/>
        <v>-124626066172</v>
      </c>
      <c r="N79" s="11">
        <f>+SUMIF($B:$B,$L79,'Balance de Prueba'!H:H)</f>
        <v>124626066172</v>
      </c>
      <c r="O79" s="11">
        <f>+SUMIF($B:$B,$L79,'Balance de Prueba'!I:I)</f>
        <v>0</v>
      </c>
      <c r="P79" s="11">
        <f>+SUMIF($B:$B,$L79,'Balance de Prueba'!J:J)</f>
        <v>0</v>
      </c>
    </row>
    <row r="80" spans="1:16" ht="12.75" hidden="1" customHeight="1" x14ac:dyDescent="0.3">
      <c r="A80" s="2" t="str">
        <f t="shared" si="8"/>
        <v>13</v>
      </c>
      <c r="B80" s="2" t="str">
        <f t="shared" si="5"/>
        <v>1305</v>
      </c>
      <c r="C80" s="2">
        <v>13050503</v>
      </c>
      <c r="D80" s="2">
        <v>88153044</v>
      </c>
      <c r="E80" s="2" t="str">
        <f t="shared" si="6"/>
        <v>1305050388153044</v>
      </c>
      <c r="F80" s="8">
        <v>67763316</v>
      </c>
      <c r="G80" s="2" t="s">
        <v>76</v>
      </c>
      <c r="H80" s="8">
        <f>+SUMIF(Ajustes!$C:$C,'Balance de Prueba'!$E80,Ajustes!E:E)</f>
        <v>0</v>
      </c>
      <c r="I80" s="8">
        <f>+SUMIF(Ajustes!$C:$C,'Balance de Prueba'!$E80,Ajustes!F:F)</f>
        <v>0</v>
      </c>
      <c r="J80" s="3">
        <f t="shared" si="7"/>
        <v>67763316</v>
      </c>
      <c r="L80" s="2" t="s">
        <v>3517</v>
      </c>
      <c r="M80" s="11">
        <f t="shared" si="9"/>
        <v>0</v>
      </c>
      <c r="N80" s="11">
        <f>+SUMIF($B:$B,$L80,'Balance de Prueba'!H:H)</f>
        <v>53115818571.610229</v>
      </c>
      <c r="O80" s="11">
        <f>+SUMIF($B:$B,$L80,'Balance de Prueba'!I:I)</f>
        <v>213645579754.28</v>
      </c>
      <c r="P80" s="11">
        <f>+SUMIF($B:$B,$L80,'Balance de Prueba'!J:J)</f>
        <v>-160529761182.66977</v>
      </c>
    </row>
    <row r="81" spans="1:16" ht="12.75" hidden="1" customHeight="1" x14ac:dyDescent="0.3">
      <c r="A81" s="2" t="str">
        <f t="shared" si="8"/>
        <v>13</v>
      </c>
      <c r="B81" s="2" t="str">
        <f t="shared" si="5"/>
        <v>1305</v>
      </c>
      <c r="C81" s="2">
        <v>13050503</v>
      </c>
      <c r="D81" s="2">
        <v>91104107</v>
      </c>
      <c r="E81" s="2" t="str">
        <f t="shared" si="6"/>
        <v>1305050391104107</v>
      </c>
      <c r="F81" s="8">
        <v>2174408</v>
      </c>
      <c r="G81" s="2" t="s">
        <v>77</v>
      </c>
      <c r="H81" s="8">
        <f>+SUMIF(Ajustes!$C:$C,'Balance de Prueba'!$E81,Ajustes!E:E)</f>
        <v>0</v>
      </c>
      <c r="I81" s="8">
        <f>+SUMIF(Ajustes!$C:$C,'Balance de Prueba'!$E81,Ajustes!F:F)</f>
        <v>0</v>
      </c>
      <c r="J81" s="3">
        <f t="shared" si="7"/>
        <v>2174408</v>
      </c>
      <c r="L81" s="2" t="s">
        <v>3518</v>
      </c>
      <c r="M81" s="11">
        <f ca="1">SUM(M8:M81)</f>
        <v>0</v>
      </c>
      <c r="N81" s="11">
        <f ca="1">SUM(N8:N81)</f>
        <v>423019501547.89026</v>
      </c>
      <c r="O81" s="11">
        <f ca="1">SUM(O8:O81)</f>
        <v>423019501547.89026</v>
      </c>
      <c r="P81" s="11">
        <f ca="1">SUM(P8:P81)</f>
        <v>0</v>
      </c>
    </row>
    <row r="82" spans="1:16" ht="12.75" hidden="1" customHeight="1" x14ac:dyDescent="0.3">
      <c r="A82" s="2" t="str">
        <f t="shared" si="8"/>
        <v>13</v>
      </c>
      <c r="B82" s="2" t="str">
        <f t="shared" si="5"/>
        <v>1305</v>
      </c>
      <c r="C82" s="2">
        <v>13050503</v>
      </c>
      <c r="D82" s="2">
        <v>91247203</v>
      </c>
      <c r="E82" s="2" t="str">
        <f t="shared" si="6"/>
        <v>1305050391247203</v>
      </c>
      <c r="F82" s="8">
        <v>13174618</v>
      </c>
      <c r="G82" s="2" t="s">
        <v>78</v>
      </c>
      <c r="H82" s="8">
        <f>+SUMIF(Ajustes!$C:$C,'Balance de Prueba'!$E82,Ajustes!E:E)</f>
        <v>0</v>
      </c>
      <c r="I82" s="8">
        <f>+SUMIF(Ajustes!$C:$C,'Balance de Prueba'!$E82,Ajustes!F:F)</f>
        <v>0</v>
      </c>
      <c r="J82" s="3">
        <f t="shared" si="7"/>
        <v>13174618</v>
      </c>
    </row>
    <row r="83" spans="1:16" ht="12.75" hidden="1" customHeight="1" x14ac:dyDescent="0.3">
      <c r="A83" s="2" t="str">
        <f t="shared" si="8"/>
        <v>13</v>
      </c>
      <c r="B83" s="2" t="str">
        <f t="shared" si="5"/>
        <v>1305</v>
      </c>
      <c r="C83" s="2">
        <v>13050503</v>
      </c>
      <c r="D83" s="2">
        <v>91466145</v>
      </c>
      <c r="E83" s="2" t="str">
        <f t="shared" si="6"/>
        <v>1305050391466145</v>
      </c>
      <c r="F83" s="8">
        <v>9985452</v>
      </c>
      <c r="G83" s="2" t="s">
        <v>79</v>
      </c>
      <c r="H83" s="8">
        <f>+SUMIF(Ajustes!$C:$C,'Balance de Prueba'!$E83,Ajustes!E:E)</f>
        <v>0</v>
      </c>
      <c r="I83" s="8">
        <f>+SUMIF(Ajustes!$C:$C,'Balance de Prueba'!$E83,Ajustes!F:F)</f>
        <v>0</v>
      </c>
      <c r="J83" s="3">
        <f t="shared" si="7"/>
        <v>9985452</v>
      </c>
      <c r="N83" s="11"/>
      <c r="O83" s="11"/>
      <c r="P83" s="11"/>
    </row>
    <row r="84" spans="1:16" ht="12.75" hidden="1" customHeight="1" x14ac:dyDescent="0.3">
      <c r="A84" s="2" t="str">
        <f t="shared" si="8"/>
        <v>13</v>
      </c>
      <c r="B84" s="2" t="str">
        <f t="shared" si="5"/>
        <v>1305</v>
      </c>
      <c r="C84" s="2">
        <v>13050503</v>
      </c>
      <c r="D84" s="2">
        <v>92506942</v>
      </c>
      <c r="E84" s="2" t="str">
        <f t="shared" si="6"/>
        <v>1305050392506942</v>
      </c>
      <c r="F84" s="8">
        <v>255920</v>
      </c>
      <c r="G84" s="2" t="s">
        <v>80</v>
      </c>
      <c r="H84" s="8">
        <f>+SUMIF(Ajustes!$C:$C,'Balance de Prueba'!$E84,Ajustes!E:E)</f>
        <v>0</v>
      </c>
      <c r="I84" s="8">
        <f>+SUMIF(Ajustes!$C:$C,'Balance de Prueba'!$E84,Ajustes!F:F)</f>
        <v>0</v>
      </c>
      <c r="J84" s="3">
        <f t="shared" si="7"/>
        <v>255920</v>
      </c>
      <c r="N84" s="11"/>
      <c r="O84" s="11"/>
      <c r="P84" s="11"/>
    </row>
    <row r="85" spans="1:16" ht="12.75" hidden="1" customHeight="1" x14ac:dyDescent="0.3">
      <c r="A85" s="2" t="str">
        <f t="shared" si="8"/>
        <v>13</v>
      </c>
      <c r="B85" s="2" t="str">
        <f t="shared" si="5"/>
        <v>1305</v>
      </c>
      <c r="C85" s="2">
        <v>13050503</v>
      </c>
      <c r="D85" s="2">
        <v>92518803</v>
      </c>
      <c r="E85" s="2" t="str">
        <f t="shared" si="6"/>
        <v>1305050392518803</v>
      </c>
      <c r="F85" s="8">
        <v>5055327</v>
      </c>
      <c r="G85" s="2" t="s">
        <v>81</v>
      </c>
      <c r="H85" s="8">
        <f>+SUMIF(Ajustes!$C:$C,'Balance de Prueba'!$E85,Ajustes!E:E)</f>
        <v>0</v>
      </c>
      <c r="I85" s="8">
        <f>+SUMIF(Ajustes!$C:$C,'Balance de Prueba'!$E85,Ajustes!F:F)</f>
        <v>0</v>
      </c>
      <c r="J85" s="3">
        <f t="shared" si="7"/>
        <v>5055327</v>
      </c>
      <c r="N85" s="11"/>
      <c r="O85" s="11"/>
      <c r="P85" s="11"/>
    </row>
    <row r="86" spans="1:16" ht="12.75" hidden="1" customHeight="1" x14ac:dyDescent="0.3">
      <c r="A86" s="2" t="str">
        <f t="shared" si="8"/>
        <v>13</v>
      </c>
      <c r="B86" s="2" t="str">
        <f t="shared" si="5"/>
        <v>1305</v>
      </c>
      <c r="C86" s="2">
        <v>13050503</v>
      </c>
      <c r="D86" s="2">
        <v>94228462</v>
      </c>
      <c r="E86" s="2" t="str">
        <f t="shared" si="6"/>
        <v>1305050394228462</v>
      </c>
      <c r="F86" s="8">
        <v>21141044</v>
      </c>
      <c r="G86" s="2" t="s">
        <v>82</v>
      </c>
      <c r="H86" s="8">
        <f>+SUMIF(Ajustes!$C:$C,'Balance de Prueba'!$E86,Ajustes!E:E)</f>
        <v>0</v>
      </c>
      <c r="I86" s="8">
        <f>+SUMIF(Ajustes!$C:$C,'Balance de Prueba'!$E86,Ajustes!F:F)</f>
        <v>0</v>
      </c>
      <c r="J86" s="3">
        <f t="shared" si="7"/>
        <v>21141044</v>
      </c>
      <c r="N86" s="11"/>
      <c r="O86" s="11"/>
      <c r="P86" s="11"/>
    </row>
    <row r="87" spans="1:16" ht="12.75" hidden="1" customHeight="1" x14ac:dyDescent="0.3">
      <c r="A87" s="2" t="str">
        <f t="shared" si="8"/>
        <v>13</v>
      </c>
      <c r="B87" s="2" t="str">
        <f t="shared" si="5"/>
        <v>1305</v>
      </c>
      <c r="C87" s="2">
        <v>13050503</v>
      </c>
      <c r="D87" s="2">
        <v>800012375</v>
      </c>
      <c r="E87" s="2" t="str">
        <f t="shared" si="6"/>
        <v>13050503800012375</v>
      </c>
      <c r="F87" s="8">
        <v>5193337</v>
      </c>
      <c r="G87" s="2" t="s">
        <v>83</v>
      </c>
      <c r="H87" s="8">
        <f>+SUMIF(Ajustes!$C:$C,'Balance de Prueba'!$E87,Ajustes!E:E)</f>
        <v>0</v>
      </c>
      <c r="I87" s="8">
        <f>+SUMIF(Ajustes!$C:$C,'Balance de Prueba'!$E87,Ajustes!F:F)</f>
        <v>0</v>
      </c>
      <c r="J87" s="3">
        <f t="shared" si="7"/>
        <v>5193337</v>
      </c>
      <c r="N87" s="11"/>
      <c r="O87" s="11"/>
      <c r="P87" s="11"/>
    </row>
    <row r="88" spans="1:16" ht="12.75" hidden="1" customHeight="1" x14ac:dyDescent="0.3">
      <c r="A88" s="2" t="str">
        <f t="shared" si="8"/>
        <v>13</v>
      </c>
      <c r="B88" s="2" t="str">
        <f t="shared" si="5"/>
        <v>1305</v>
      </c>
      <c r="C88" s="2">
        <v>13050503</v>
      </c>
      <c r="D88" s="2">
        <v>800020220</v>
      </c>
      <c r="E88" s="2" t="str">
        <f t="shared" si="6"/>
        <v>13050503800020220</v>
      </c>
      <c r="F88" s="8">
        <v>34844913</v>
      </c>
      <c r="G88" s="2" t="s">
        <v>84</v>
      </c>
      <c r="H88" s="8">
        <f>+SUMIF(Ajustes!$C:$C,'Balance de Prueba'!$E88,Ajustes!E:E)</f>
        <v>0</v>
      </c>
      <c r="I88" s="8">
        <f>+SUMIF(Ajustes!$C:$C,'Balance de Prueba'!$E88,Ajustes!F:F)</f>
        <v>0</v>
      </c>
      <c r="J88" s="3">
        <f t="shared" si="7"/>
        <v>34844913</v>
      </c>
      <c r="N88" s="11"/>
      <c r="O88" s="11"/>
      <c r="P88" s="11"/>
    </row>
    <row r="89" spans="1:16" ht="12.75" hidden="1" customHeight="1" x14ac:dyDescent="0.3">
      <c r="A89" s="2" t="str">
        <f t="shared" si="8"/>
        <v>13</v>
      </c>
      <c r="B89" s="2" t="str">
        <f t="shared" si="5"/>
        <v>1305</v>
      </c>
      <c r="C89" s="2">
        <v>13050503</v>
      </c>
      <c r="D89" s="2">
        <v>800025839</v>
      </c>
      <c r="E89" s="2" t="str">
        <f t="shared" si="6"/>
        <v>13050503800025839</v>
      </c>
      <c r="F89" s="8">
        <v>57900000</v>
      </c>
      <c r="G89" s="2" t="s">
        <v>85</v>
      </c>
      <c r="H89" s="8">
        <f>+SUMIF(Ajustes!$C:$C,'Balance de Prueba'!$E89,Ajustes!E:E)</f>
        <v>0</v>
      </c>
      <c r="I89" s="8">
        <f>+SUMIF(Ajustes!$C:$C,'Balance de Prueba'!$E89,Ajustes!F:F)</f>
        <v>0</v>
      </c>
      <c r="J89" s="3">
        <f t="shared" si="7"/>
        <v>57900000</v>
      </c>
      <c r="N89" s="11"/>
      <c r="O89" s="11"/>
      <c r="P89" s="11"/>
    </row>
    <row r="90" spans="1:16" ht="12.75" hidden="1" customHeight="1" x14ac:dyDescent="0.3">
      <c r="A90" s="2" t="str">
        <f t="shared" si="8"/>
        <v>13</v>
      </c>
      <c r="B90" s="2" t="str">
        <f t="shared" si="5"/>
        <v>1305</v>
      </c>
      <c r="C90" s="2">
        <v>13050503</v>
      </c>
      <c r="D90" s="2">
        <v>800042671</v>
      </c>
      <c r="E90" s="2" t="str">
        <f t="shared" si="6"/>
        <v>13050503800042671</v>
      </c>
      <c r="F90" s="8">
        <v>325058122</v>
      </c>
      <c r="G90" s="2" t="s">
        <v>86</v>
      </c>
      <c r="H90" s="8">
        <f>+SUMIF(Ajustes!$C:$C,'Balance de Prueba'!$E90,Ajustes!E:E)</f>
        <v>0</v>
      </c>
      <c r="I90" s="8">
        <f>+SUMIF(Ajustes!$C:$C,'Balance de Prueba'!$E90,Ajustes!F:F)</f>
        <v>0</v>
      </c>
      <c r="J90" s="3">
        <f t="shared" si="7"/>
        <v>325058122</v>
      </c>
      <c r="N90" s="11"/>
      <c r="O90" s="11"/>
      <c r="P90" s="11"/>
    </row>
    <row r="91" spans="1:16" ht="12.75" hidden="1" customHeight="1" x14ac:dyDescent="0.3">
      <c r="A91" s="2" t="str">
        <f t="shared" si="8"/>
        <v>13</v>
      </c>
      <c r="B91" s="2" t="str">
        <f t="shared" si="5"/>
        <v>1305</v>
      </c>
      <c r="C91" s="2">
        <v>13050503</v>
      </c>
      <c r="D91" s="2">
        <v>800089188</v>
      </c>
      <c r="E91" s="2" t="str">
        <f t="shared" si="6"/>
        <v>13050503800089188</v>
      </c>
      <c r="F91" s="8">
        <v>34654461</v>
      </c>
      <c r="G91" s="2" t="s">
        <v>87</v>
      </c>
      <c r="H91" s="8">
        <f>+SUMIF(Ajustes!$C:$C,'Balance de Prueba'!$E91,Ajustes!E:E)</f>
        <v>0</v>
      </c>
      <c r="I91" s="8">
        <f>+SUMIF(Ajustes!$C:$C,'Balance de Prueba'!$E91,Ajustes!F:F)</f>
        <v>0</v>
      </c>
      <c r="J91" s="3">
        <f t="shared" si="7"/>
        <v>34654461</v>
      </c>
      <c r="N91" s="11"/>
      <c r="O91" s="11"/>
      <c r="P91" s="11"/>
    </row>
    <row r="92" spans="1:16" ht="12.75" hidden="1" customHeight="1" x14ac:dyDescent="0.3">
      <c r="A92" s="2" t="str">
        <f t="shared" si="8"/>
        <v>13</v>
      </c>
      <c r="B92" s="2" t="str">
        <f t="shared" si="5"/>
        <v>1305</v>
      </c>
      <c r="C92" s="2">
        <v>13050503</v>
      </c>
      <c r="D92" s="2">
        <v>800135117</v>
      </c>
      <c r="E92" s="2" t="str">
        <f t="shared" si="6"/>
        <v>13050503800135117</v>
      </c>
      <c r="F92" s="8">
        <v>6959130</v>
      </c>
      <c r="G92" s="2" t="s">
        <v>88</v>
      </c>
      <c r="H92" s="8">
        <f>+SUMIF(Ajustes!$C:$C,'Balance de Prueba'!$E92,Ajustes!E:E)</f>
        <v>0</v>
      </c>
      <c r="I92" s="8">
        <f>+SUMIF(Ajustes!$C:$C,'Balance de Prueba'!$E92,Ajustes!F:F)</f>
        <v>0</v>
      </c>
      <c r="J92" s="3">
        <f t="shared" si="7"/>
        <v>6959130</v>
      </c>
      <c r="N92" s="11"/>
      <c r="O92" s="11"/>
      <c r="P92" s="11"/>
    </row>
    <row r="93" spans="1:16" ht="12.75" hidden="1" customHeight="1" x14ac:dyDescent="0.3">
      <c r="A93" s="2" t="str">
        <f t="shared" si="8"/>
        <v>13</v>
      </c>
      <c r="B93" s="2" t="str">
        <f t="shared" si="5"/>
        <v>1305</v>
      </c>
      <c r="C93" s="2">
        <v>13050503</v>
      </c>
      <c r="D93" s="2">
        <v>800144474</v>
      </c>
      <c r="E93" s="2" t="str">
        <f t="shared" si="6"/>
        <v>13050503800144474</v>
      </c>
      <c r="F93" s="8">
        <v>14478493</v>
      </c>
      <c r="G93" s="2" t="s">
        <v>89</v>
      </c>
      <c r="H93" s="8">
        <f>+SUMIF(Ajustes!$C:$C,'Balance de Prueba'!$E93,Ajustes!E:E)</f>
        <v>0</v>
      </c>
      <c r="I93" s="8">
        <f>+SUMIF(Ajustes!$C:$C,'Balance de Prueba'!$E93,Ajustes!F:F)</f>
        <v>0</v>
      </c>
      <c r="J93" s="3">
        <f t="shared" si="7"/>
        <v>14478493</v>
      </c>
      <c r="N93" s="11"/>
      <c r="O93" s="11"/>
      <c r="P93" s="11"/>
    </row>
    <row r="94" spans="1:16" ht="12.75" hidden="1" customHeight="1" x14ac:dyDescent="0.3">
      <c r="A94" s="2" t="str">
        <f t="shared" si="8"/>
        <v>13</v>
      </c>
      <c r="B94" s="2" t="str">
        <f t="shared" si="5"/>
        <v>1305</v>
      </c>
      <c r="C94" s="2">
        <v>13050503</v>
      </c>
      <c r="D94" s="2">
        <v>800146425</v>
      </c>
      <c r="E94" s="2" t="str">
        <f t="shared" si="6"/>
        <v>13050503800146425</v>
      </c>
      <c r="F94" s="8">
        <v>16341280</v>
      </c>
      <c r="G94" s="2" t="s">
        <v>90</v>
      </c>
      <c r="H94" s="8">
        <f>+SUMIF(Ajustes!$C:$C,'Balance de Prueba'!$E94,Ajustes!E:E)</f>
        <v>0</v>
      </c>
      <c r="I94" s="8">
        <f>+SUMIF(Ajustes!$C:$C,'Balance de Prueba'!$E94,Ajustes!F:F)</f>
        <v>0</v>
      </c>
      <c r="J94" s="3">
        <f t="shared" si="7"/>
        <v>16341280</v>
      </c>
      <c r="N94" s="11"/>
      <c r="O94" s="11"/>
      <c r="P94" s="11"/>
    </row>
    <row r="95" spans="1:16" ht="12.75" hidden="1" customHeight="1" x14ac:dyDescent="0.3">
      <c r="A95" s="2" t="str">
        <f t="shared" si="8"/>
        <v>13</v>
      </c>
      <c r="B95" s="2" t="str">
        <f t="shared" si="5"/>
        <v>1305</v>
      </c>
      <c r="C95" s="2">
        <v>13050503</v>
      </c>
      <c r="D95" s="2">
        <v>800146425</v>
      </c>
      <c r="E95" s="2" t="str">
        <f t="shared" si="6"/>
        <v>13050503800146425</v>
      </c>
      <c r="F95" s="8">
        <v>43224628</v>
      </c>
      <c r="G95" s="2" t="s">
        <v>90</v>
      </c>
      <c r="H95" s="8">
        <f>+SUMIF(Ajustes!$C:$C,'Balance de Prueba'!$E95,Ajustes!E:E)</f>
        <v>0</v>
      </c>
      <c r="I95" s="8">
        <f>+SUMIF(Ajustes!$C:$C,'Balance de Prueba'!$E95,Ajustes!F:F)</f>
        <v>0</v>
      </c>
      <c r="J95" s="3">
        <f t="shared" si="7"/>
        <v>43224628</v>
      </c>
      <c r="N95" s="11"/>
      <c r="O95" s="11"/>
      <c r="P95" s="11"/>
    </row>
    <row r="96" spans="1:16" ht="12.75" hidden="1" customHeight="1" x14ac:dyDescent="0.3">
      <c r="A96" s="2" t="str">
        <f t="shared" si="8"/>
        <v>13</v>
      </c>
      <c r="B96" s="2" t="str">
        <f t="shared" si="5"/>
        <v>1305</v>
      </c>
      <c r="C96" s="2">
        <v>13050503</v>
      </c>
      <c r="D96" s="2">
        <v>800155260</v>
      </c>
      <c r="E96" s="2" t="str">
        <f t="shared" si="6"/>
        <v>13050503800155260</v>
      </c>
      <c r="F96" s="8">
        <v>2811840</v>
      </c>
      <c r="G96" s="2" t="s">
        <v>91</v>
      </c>
      <c r="H96" s="8">
        <f>+SUMIF(Ajustes!$C:$C,'Balance de Prueba'!$E96,Ajustes!E:E)</f>
        <v>0</v>
      </c>
      <c r="I96" s="8">
        <f>+SUMIF(Ajustes!$C:$C,'Balance de Prueba'!$E96,Ajustes!F:F)</f>
        <v>0</v>
      </c>
      <c r="J96" s="3">
        <f t="shared" si="7"/>
        <v>2811840</v>
      </c>
      <c r="N96" s="11"/>
      <c r="O96" s="11"/>
      <c r="P96" s="11"/>
    </row>
    <row r="97" spans="1:16" ht="12.75" hidden="1" customHeight="1" x14ac:dyDescent="0.3">
      <c r="A97" s="2" t="str">
        <f t="shared" si="8"/>
        <v>13</v>
      </c>
      <c r="B97" s="2" t="str">
        <f t="shared" si="5"/>
        <v>1305</v>
      </c>
      <c r="C97" s="2">
        <v>13050503</v>
      </c>
      <c r="D97" s="2">
        <v>800164590</v>
      </c>
      <c r="E97" s="2" t="str">
        <f t="shared" si="6"/>
        <v>13050503800164590</v>
      </c>
      <c r="F97" s="8">
        <v>1786806</v>
      </c>
      <c r="G97" s="2" t="s">
        <v>92</v>
      </c>
      <c r="H97" s="8">
        <f>+SUMIF(Ajustes!$C:$C,'Balance de Prueba'!$E97,Ajustes!E:E)</f>
        <v>0</v>
      </c>
      <c r="I97" s="8">
        <f>+SUMIF(Ajustes!$C:$C,'Balance de Prueba'!$E97,Ajustes!F:F)</f>
        <v>0</v>
      </c>
      <c r="J97" s="3">
        <f t="shared" si="7"/>
        <v>1786806</v>
      </c>
      <c r="N97" s="11"/>
      <c r="O97" s="11"/>
      <c r="P97" s="11"/>
    </row>
    <row r="98" spans="1:16" ht="12.75" hidden="1" customHeight="1" x14ac:dyDescent="0.3">
      <c r="A98" s="2" t="str">
        <f t="shared" si="8"/>
        <v>13</v>
      </c>
      <c r="B98" s="2" t="str">
        <f t="shared" si="5"/>
        <v>1305</v>
      </c>
      <c r="C98" s="2">
        <v>13050503</v>
      </c>
      <c r="D98" s="2">
        <v>800169165</v>
      </c>
      <c r="E98" s="2" t="str">
        <f t="shared" si="6"/>
        <v>13050503800169165</v>
      </c>
      <c r="F98" s="8">
        <v>12529271</v>
      </c>
      <c r="G98" s="2" t="s">
        <v>93</v>
      </c>
      <c r="H98" s="8">
        <f>+SUMIF(Ajustes!$C:$C,'Balance de Prueba'!$E98,Ajustes!E:E)</f>
        <v>0</v>
      </c>
      <c r="I98" s="8">
        <f>+SUMIF(Ajustes!$C:$C,'Balance de Prueba'!$E98,Ajustes!F:F)</f>
        <v>0</v>
      </c>
      <c r="J98" s="3">
        <f t="shared" si="7"/>
        <v>12529271</v>
      </c>
      <c r="N98" s="11"/>
      <c r="O98" s="11"/>
      <c r="P98" s="11"/>
    </row>
    <row r="99" spans="1:16" ht="12.75" hidden="1" customHeight="1" x14ac:dyDescent="0.3">
      <c r="A99" s="2" t="str">
        <f t="shared" si="8"/>
        <v>13</v>
      </c>
      <c r="B99" s="2" t="str">
        <f t="shared" si="5"/>
        <v>1305</v>
      </c>
      <c r="C99" s="2">
        <v>13050503</v>
      </c>
      <c r="D99" s="2">
        <v>800181845</v>
      </c>
      <c r="E99" s="2" t="str">
        <f t="shared" si="6"/>
        <v>13050503800181845</v>
      </c>
      <c r="F99" s="8">
        <v>2041601</v>
      </c>
      <c r="G99" s="2" t="s">
        <v>94</v>
      </c>
      <c r="H99" s="8">
        <f>+SUMIF(Ajustes!$C:$C,'Balance de Prueba'!$E99,Ajustes!E:E)</f>
        <v>0</v>
      </c>
      <c r="I99" s="8">
        <f>+SUMIF(Ajustes!$C:$C,'Balance de Prueba'!$E99,Ajustes!F:F)</f>
        <v>0</v>
      </c>
      <c r="J99" s="3">
        <f t="shared" si="7"/>
        <v>2041601</v>
      </c>
      <c r="N99" s="11"/>
      <c r="O99" s="11"/>
      <c r="P99" s="11"/>
    </row>
    <row r="100" spans="1:16" ht="12.75" hidden="1" customHeight="1" x14ac:dyDescent="0.3">
      <c r="A100" s="2" t="str">
        <f t="shared" si="8"/>
        <v>13</v>
      </c>
      <c r="B100" s="2" t="str">
        <f t="shared" si="5"/>
        <v>1305</v>
      </c>
      <c r="C100" s="2">
        <v>13050503</v>
      </c>
      <c r="D100" s="2">
        <v>800192034</v>
      </c>
      <c r="E100" s="2" t="str">
        <f t="shared" si="6"/>
        <v>13050503800192034</v>
      </c>
      <c r="F100" s="8">
        <v>3659200</v>
      </c>
      <c r="G100" s="2" t="s">
        <v>95</v>
      </c>
      <c r="H100" s="8">
        <f>+SUMIF(Ajustes!$C:$C,'Balance de Prueba'!$E100,Ajustes!E:E)</f>
        <v>0</v>
      </c>
      <c r="I100" s="8">
        <f>+SUMIF(Ajustes!$C:$C,'Balance de Prueba'!$E100,Ajustes!F:F)</f>
        <v>0</v>
      </c>
      <c r="J100" s="3">
        <f t="shared" si="7"/>
        <v>3659200</v>
      </c>
      <c r="N100" s="11"/>
      <c r="O100" s="11"/>
      <c r="P100" s="11"/>
    </row>
    <row r="101" spans="1:16" ht="12.75" hidden="1" customHeight="1" x14ac:dyDescent="0.3">
      <c r="A101" s="2" t="str">
        <f t="shared" si="8"/>
        <v>13</v>
      </c>
      <c r="B101" s="2" t="str">
        <f t="shared" si="5"/>
        <v>1305</v>
      </c>
      <c r="C101" s="2">
        <v>13050503</v>
      </c>
      <c r="D101" s="2">
        <v>800197463</v>
      </c>
      <c r="E101" s="2" t="str">
        <f t="shared" si="6"/>
        <v>13050503800197463</v>
      </c>
      <c r="F101" s="8">
        <v>79829690</v>
      </c>
      <c r="G101" s="2" t="s">
        <v>96</v>
      </c>
      <c r="H101" s="8">
        <f>+SUMIF(Ajustes!$C:$C,'Balance de Prueba'!$E101,Ajustes!E:E)</f>
        <v>0</v>
      </c>
      <c r="I101" s="8">
        <f>+SUMIF(Ajustes!$C:$C,'Balance de Prueba'!$E101,Ajustes!F:F)</f>
        <v>0</v>
      </c>
      <c r="J101" s="3">
        <f t="shared" si="7"/>
        <v>79829690</v>
      </c>
      <c r="N101" s="11"/>
      <c r="O101" s="11"/>
      <c r="P101" s="11"/>
    </row>
    <row r="102" spans="1:16" ht="12.75" hidden="1" customHeight="1" x14ac:dyDescent="0.3">
      <c r="A102" s="2" t="str">
        <f t="shared" si="8"/>
        <v>13</v>
      </c>
      <c r="B102" s="2" t="str">
        <f t="shared" si="5"/>
        <v>1305</v>
      </c>
      <c r="C102" s="2">
        <v>13050503</v>
      </c>
      <c r="D102" s="2">
        <v>800211643</v>
      </c>
      <c r="E102" s="2" t="str">
        <f t="shared" si="6"/>
        <v>13050503800211643</v>
      </c>
      <c r="F102" s="8">
        <v>6438000</v>
      </c>
      <c r="G102" s="2" t="s">
        <v>97</v>
      </c>
      <c r="H102" s="8">
        <f>+SUMIF(Ajustes!$C:$C,'Balance de Prueba'!$E102,Ajustes!E:E)</f>
        <v>0</v>
      </c>
      <c r="I102" s="8">
        <f>+SUMIF(Ajustes!$C:$C,'Balance de Prueba'!$E102,Ajustes!F:F)</f>
        <v>0</v>
      </c>
      <c r="J102" s="3">
        <f t="shared" si="7"/>
        <v>6438000</v>
      </c>
      <c r="N102" s="11"/>
      <c r="O102" s="11"/>
      <c r="P102" s="11"/>
    </row>
    <row r="103" spans="1:16" ht="12.75" hidden="1" customHeight="1" x14ac:dyDescent="0.3">
      <c r="A103" s="2" t="str">
        <f t="shared" si="8"/>
        <v>13</v>
      </c>
      <c r="B103" s="2" t="str">
        <f t="shared" si="5"/>
        <v>1305</v>
      </c>
      <c r="C103" s="2">
        <v>13050503</v>
      </c>
      <c r="D103" s="2">
        <v>800213653</v>
      </c>
      <c r="E103" s="2" t="str">
        <f t="shared" si="6"/>
        <v>13050503800213653</v>
      </c>
      <c r="F103" s="8">
        <v>15818300</v>
      </c>
      <c r="G103" s="2" t="s">
        <v>98</v>
      </c>
      <c r="H103" s="8">
        <f>+SUMIF(Ajustes!$C:$C,'Balance de Prueba'!$E103,Ajustes!E:E)</f>
        <v>0</v>
      </c>
      <c r="I103" s="8">
        <f>+SUMIF(Ajustes!$C:$C,'Balance de Prueba'!$E103,Ajustes!F:F)</f>
        <v>0</v>
      </c>
      <c r="J103" s="3">
        <f t="shared" si="7"/>
        <v>15818300</v>
      </c>
      <c r="N103" s="11"/>
      <c r="O103" s="11"/>
      <c r="P103" s="11"/>
    </row>
    <row r="104" spans="1:16" ht="12.75" hidden="1" customHeight="1" x14ac:dyDescent="0.3">
      <c r="A104" s="2" t="str">
        <f t="shared" si="8"/>
        <v>13</v>
      </c>
      <c r="B104" s="2" t="str">
        <f t="shared" si="5"/>
        <v>1305</v>
      </c>
      <c r="C104" s="2">
        <v>13050503</v>
      </c>
      <c r="D104" s="2">
        <v>800221724</v>
      </c>
      <c r="E104" s="2" t="str">
        <f t="shared" si="6"/>
        <v>13050503800221724</v>
      </c>
      <c r="F104" s="8">
        <v>39331123</v>
      </c>
      <c r="G104" s="2" t="s">
        <v>99</v>
      </c>
      <c r="H104" s="8">
        <f>+SUMIF(Ajustes!$C:$C,'Balance de Prueba'!$E104,Ajustes!E:E)</f>
        <v>0</v>
      </c>
      <c r="I104" s="8">
        <f>+SUMIF(Ajustes!$C:$C,'Balance de Prueba'!$E104,Ajustes!F:F)</f>
        <v>0</v>
      </c>
      <c r="J104" s="3">
        <f t="shared" si="7"/>
        <v>39331123</v>
      </c>
      <c r="N104" s="11"/>
      <c r="O104" s="11"/>
      <c r="P104" s="11"/>
    </row>
    <row r="105" spans="1:16" ht="12.75" hidden="1" customHeight="1" x14ac:dyDescent="0.3">
      <c r="A105" s="2" t="str">
        <f t="shared" si="8"/>
        <v>13</v>
      </c>
      <c r="B105" s="2" t="str">
        <f t="shared" si="5"/>
        <v>1305</v>
      </c>
      <c r="C105" s="2">
        <v>13050503</v>
      </c>
      <c r="D105" s="2">
        <v>800221789</v>
      </c>
      <c r="E105" s="2" t="str">
        <f t="shared" si="6"/>
        <v>13050503800221789</v>
      </c>
      <c r="F105" s="8">
        <v>20277867</v>
      </c>
      <c r="G105" s="2" t="s">
        <v>100</v>
      </c>
      <c r="H105" s="8">
        <f>+SUMIF(Ajustes!$C:$C,'Balance de Prueba'!$E105,Ajustes!E:E)</f>
        <v>0</v>
      </c>
      <c r="I105" s="8">
        <f>+SUMIF(Ajustes!$C:$C,'Balance de Prueba'!$E105,Ajustes!F:F)</f>
        <v>0</v>
      </c>
      <c r="J105" s="3">
        <f t="shared" si="7"/>
        <v>20277867</v>
      </c>
      <c r="N105" s="11"/>
      <c r="O105" s="11"/>
      <c r="P105" s="11"/>
    </row>
    <row r="106" spans="1:16" ht="12.75" hidden="1" customHeight="1" x14ac:dyDescent="0.3">
      <c r="A106" s="2" t="str">
        <f t="shared" si="8"/>
        <v>13</v>
      </c>
      <c r="B106" s="2" t="str">
        <f t="shared" si="5"/>
        <v>1305</v>
      </c>
      <c r="C106" s="2">
        <v>13050503</v>
      </c>
      <c r="D106" s="2">
        <v>800227405</v>
      </c>
      <c r="E106" s="2" t="str">
        <f t="shared" si="6"/>
        <v>13050503800227405</v>
      </c>
      <c r="F106" s="8">
        <v>636493</v>
      </c>
      <c r="G106" s="2" t="s">
        <v>101</v>
      </c>
      <c r="H106" s="8">
        <f>+SUMIF(Ajustes!$C:$C,'Balance de Prueba'!$E106,Ajustes!E:E)</f>
        <v>0</v>
      </c>
      <c r="I106" s="8">
        <f>+SUMIF(Ajustes!$C:$C,'Balance de Prueba'!$E106,Ajustes!F:F)</f>
        <v>0</v>
      </c>
      <c r="J106" s="3">
        <f t="shared" si="7"/>
        <v>636493</v>
      </c>
      <c r="N106" s="11"/>
      <c r="O106" s="11"/>
      <c r="P106" s="11"/>
    </row>
    <row r="107" spans="1:16" ht="12.75" hidden="1" customHeight="1" x14ac:dyDescent="0.3">
      <c r="A107" s="2" t="str">
        <f t="shared" si="8"/>
        <v>13</v>
      </c>
      <c r="B107" s="2" t="str">
        <f t="shared" si="5"/>
        <v>1305</v>
      </c>
      <c r="C107" s="2">
        <v>13050503</v>
      </c>
      <c r="D107" s="2">
        <v>800229526</v>
      </c>
      <c r="E107" s="2" t="str">
        <f t="shared" si="6"/>
        <v>13050503800229526</v>
      </c>
      <c r="F107" s="8">
        <v>44491912</v>
      </c>
      <c r="G107" s="2" t="s">
        <v>102</v>
      </c>
      <c r="H107" s="8">
        <f>+SUMIF(Ajustes!$C:$C,'Balance de Prueba'!$E107,Ajustes!E:E)</f>
        <v>0</v>
      </c>
      <c r="I107" s="8">
        <f>+SUMIF(Ajustes!$C:$C,'Balance de Prueba'!$E107,Ajustes!F:F)</f>
        <v>0</v>
      </c>
      <c r="J107" s="3">
        <f t="shared" si="7"/>
        <v>44491912</v>
      </c>
      <c r="N107" s="11"/>
      <c r="O107" s="11"/>
      <c r="P107" s="11"/>
    </row>
    <row r="108" spans="1:16" ht="12.75" hidden="1" customHeight="1" x14ac:dyDescent="0.3">
      <c r="A108" s="2" t="str">
        <f t="shared" si="8"/>
        <v>13</v>
      </c>
      <c r="B108" s="2" t="str">
        <f t="shared" si="5"/>
        <v>1305</v>
      </c>
      <c r="C108" s="2">
        <v>13050503</v>
      </c>
      <c r="D108" s="2">
        <v>800233256</v>
      </c>
      <c r="E108" s="2" t="str">
        <f t="shared" si="6"/>
        <v>13050503800233256</v>
      </c>
      <c r="F108" s="8">
        <v>19316305</v>
      </c>
      <c r="G108" s="2" t="s">
        <v>103</v>
      </c>
      <c r="H108" s="8">
        <f>+SUMIF(Ajustes!$C:$C,'Balance de Prueba'!$E108,Ajustes!E:E)</f>
        <v>0</v>
      </c>
      <c r="I108" s="8">
        <f>+SUMIF(Ajustes!$C:$C,'Balance de Prueba'!$E108,Ajustes!F:F)</f>
        <v>0</v>
      </c>
      <c r="J108" s="3">
        <f t="shared" si="7"/>
        <v>19316305</v>
      </c>
      <c r="N108" s="11"/>
      <c r="O108" s="11"/>
      <c r="P108" s="11"/>
    </row>
    <row r="109" spans="1:16" ht="12.75" hidden="1" customHeight="1" x14ac:dyDescent="0.3">
      <c r="A109" s="2" t="str">
        <f t="shared" si="8"/>
        <v>13</v>
      </c>
      <c r="B109" s="2" t="str">
        <f t="shared" si="5"/>
        <v>1305</v>
      </c>
      <c r="C109" s="2">
        <v>13050503</v>
      </c>
      <c r="D109" s="2">
        <v>800245153</v>
      </c>
      <c r="E109" s="2" t="str">
        <f t="shared" si="6"/>
        <v>13050503800245153</v>
      </c>
      <c r="F109" s="8">
        <v>681495</v>
      </c>
      <c r="G109" s="2" t="s">
        <v>104</v>
      </c>
      <c r="H109" s="8">
        <f>+SUMIF(Ajustes!$C:$C,'Balance de Prueba'!$E109,Ajustes!E:E)</f>
        <v>0</v>
      </c>
      <c r="I109" s="8">
        <f>+SUMIF(Ajustes!$C:$C,'Balance de Prueba'!$E109,Ajustes!F:F)</f>
        <v>0</v>
      </c>
      <c r="J109" s="3">
        <f t="shared" si="7"/>
        <v>681495</v>
      </c>
      <c r="N109" s="11"/>
      <c r="O109" s="11"/>
      <c r="P109" s="11"/>
    </row>
    <row r="110" spans="1:16" ht="12.75" hidden="1" customHeight="1" x14ac:dyDescent="0.3">
      <c r="A110" s="2" t="str">
        <f t="shared" si="8"/>
        <v>13</v>
      </c>
      <c r="B110" s="2" t="str">
        <f t="shared" si="5"/>
        <v>1305</v>
      </c>
      <c r="C110" s="2">
        <v>13050503</v>
      </c>
      <c r="D110" s="2">
        <v>800249326</v>
      </c>
      <c r="E110" s="2" t="str">
        <f t="shared" si="6"/>
        <v>13050503800249326</v>
      </c>
      <c r="F110" s="8">
        <v>17595321</v>
      </c>
      <c r="G110" s="2" t="s">
        <v>105</v>
      </c>
      <c r="H110" s="8">
        <f>+SUMIF(Ajustes!$C:$C,'Balance de Prueba'!$E110,Ajustes!E:E)</f>
        <v>0</v>
      </c>
      <c r="I110" s="8">
        <f>+SUMIF(Ajustes!$C:$C,'Balance de Prueba'!$E110,Ajustes!F:F)</f>
        <v>0</v>
      </c>
      <c r="J110" s="3">
        <f t="shared" si="7"/>
        <v>17595321</v>
      </c>
      <c r="N110" s="11"/>
      <c r="O110" s="11"/>
      <c r="P110" s="11"/>
    </row>
    <row r="111" spans="1:16" ht="12.75" hidden="1" customHeight="1" x14ac:dyDescent="0.3">
      <c r="A111" s="2" t="str">
        <f t="shared" si="8"/>
        <v>13</v>
      </c>
      <c r="B111" s="2" t="str">
        <f t="shared" si="5"/>
        <v>1305</v>
      </c>
      <c r="C111" s="2">
        <v>13050503</v>
      </c>
      <c r="D111" s="2">
        <v>800256143</v>
      </c>
      <c r="E111" s="2" t="str">
        <f t="shared" si="6"/>
        <v>13050503800256143</v>
      </c>
      <c r="F111" s="8">
        <v>19416714</v>
      </c>
      <c r="G111" s="2" t="s">
        <v>106</v>
      </c>
      <c r="H111" s="8">
        <f>+SUMIF(Ajustes!$C:$C,'Balance de Prueba'!$E111,Ajustes!E:E)</f>
        <v>0</v>
      </c>
      <c r="I111" s="8">
        <f>+SUMIF(Ajustes!$C:$C,'Balance de Prueba'!$E111,Ajustes!F:F)</f>
        <v>0</v>
      </c>
      <c r="J111" s="3">
        <f t="shared" si="7"/>
        <v>19416714</v>
      </c>
      <c r="N111" s="11"/>
      <c r="O111" s="11"/>
      <c r="P111" s="11"/>
    </row>
    <row r="112" spans="1:16" ht="12.75" hidden="1" customHeight="1" x14ac:dyDescent="0.3">
      <c r="A112" s="2" t="str">
        <f t="shared" si="8"/>
        <v>13</v>
      </c>
      <c r="B112" s="2" t="str">
        <f t="shared" si="5"/>
        <v>1305</v>
      </c>
      <c r="C112" s="2">
        <v>13050503</v>
      </c>
      <c r="D112" s="2">
        <v>801003898</v>
      </c>
      <c r="E112" s="2" t="str">
        <f t="shared" si="6"/>
        <v>13050503801003898</v>
      </c>
      <c r="F112" s="8">
        <v>13224000</v>
      </c>
      <c r="G112" s="2" t="s">
        <v>107</v>
      </c>
      <c r="H112" s="8">
        <f>+SUMIF(Ajustes!$C:$C,'Balance de Prueba'!$E112,Ajustes!E:E)</f>
        <v>0</v>
      </c>
      <c r="I112" s="8">
        <f>+SUMIF(Ajustes!$C:$C,'Balance de Prueba'!$E112,Ajustes!F:F)</f>
        <v>0</v>
      </c>
      <c r="J112" s="3">
        <f t="shared" si="7"/>
        <v>13224000</v>
      </c>
      <c r="N112" s="11"/>
      <c r="O112" s="11"/>
      <c r="P112" s="11"/>
    </row>
    <row r="113" spans="1:16" ht="12.75" hidden="1" customHeight="1" x14ac:dyDescent="0.3">
      <c r="A113" s="2" t="str">
        <f t="shared" si="8"/>
        <v>13</v>
      </c>
      <c r="B113" s="2" t="str">
        <f t="shared" si="5"/>
        <v>1305</v>
      </c>
      <c r="C113" s="2">
        <v>13050503</v>
      </c>
      <c r="D113" s="2">
        <v>802002648</v>
      </c>
      <c r="E113" s="2" t="str">
        <f t="shared" si="6"/>
        <v>13050503802002648</v>
      </c>
      <c r="F113" s="8">
        <v>16027844</v>
      </c>
      <c r="G113" s="2" t="s">
        <v>108</v>
      </c>
      <c r="H113" s="8">
        <f>+SUMIF(Ajustes!$C:$C,'Balance de Prueba'!$E113,Ajustes!E:E)</f>
        <v>0</v>
      </c>
      <c r="I113" s="8">
        <f>+SUMIF(Ajustes!$C:$C,'Balance de Prueba'!$E113,Ajustes!F:F)</f>
        <v>0</v>
      </c>
      <c r="J113" s="3">
        <f t="shared" si="7"/>
        <v>16027844</v>
      </c>
      <c r="N113" s="11"/>
      <c r="O113" s="11"/>
      <c r="P113" s="11"/>
    </row>
    <row r="114" spans="1:16" ht="12.75" hidden="1" customHeight="1" x14ac:dyDescent="0.3">
      <c r="A114" s="2" t="str">
        <f t="shared" si="8"/>
        <v>13</v>
      </c>
      <c r="B114" s="2" t="str">
        <f t="shared" si="5"/>
        <v>1305</v>
      </c>
      <c r="C114" s="2">
        <v>13050503</v>
      </c>
      <c r="D114" s="2">
        <v>802005075</v>
      </c>
      <c r="E114" s="2" t="str">
        <f t="shared" si="6"/>
        <v>13050503802005075</v>
      </c>
      <c r="F114" s="8">
        <v>6728884</v>
      </c>
      <c r="G114" s="2" t="s">
        <v>109</v>
      </c>
      <c r="H114" s="8">
        <f>+SUMIF(Ajustes!$C:$C,'Balance de Prueba'!$E114,Ajustes!E:E)</f>
        <v>0</v>
      </c>
      <c r="I114" s="8">
        <f>+SUMIF(Ajustes!$C:$C,'Balance de Prueba'!$E114,Ajustes!F:F)</f>
        <v>0</v>
      </c>
      <c r="J114" s="3">
        <f t="shared" si="7"/>
        <v>6728884</v>
      </c>
      <c r="N114" s="11"/>
      <c r="O114" s="11"/>
      <c r="P114" s="11"/>
    </row>
    <row r="115" spans="1:16" ht="12.75" hidden="1" customHeight="1" x14ac:dyDescent="0.3">
      <c r="A115" s="2" t="str">
        <f t="shared" si="8"/>
        <v>13</v>
      </c>
      <c r="B115" s="2" t="str">
        <f t="shared" si="5"/>
        <v>1305</v>
      </c>
      <c r="C115" s="2">
        <v>13050503</v>
      </c>
      <c r="D115" s="2">
        <v>802009663</v>
      </c>
      <c r="E115" s="2" t="str">
        <f t="shared" si="6"/>
        <v>13050503802009663</v>
      </c>
      <c r="F115" s="8">
        <v>7957600</v>
      </c>
      <c r="G115" s="2" t="s">
        <v>110</v>
      </c>
      <c r="H115" s="8">
        <f>+SUMIF(Ajustes!$C:$C,'Balance de Prueba'!$E115,Ajustes!E:E)</f>
        <v>0</v>
      </c>
      <c r="I115" s="8">
        <f>+SUMIF(Ajustes!$C:$C,'Balance de Prueba'!$E115,Ajustes!F:F)</f>
        <v>0</v>
      </c>
      <c r="J115" s="3">
        <f t="shared" si="7"/>
        <v>7957600</v>
      </c>
      <c r="N115" s="11"/>
      <c r="O115" s="11"/>
      <c r="P115" s="11"/>
    </row>
    <row r="116" spans="1:16" ht="12.75" hidden="1" customHeight="1" x14ac:dyDescent="0.3">
      <c r="A116" s="2" t="str">
        <f t="shared" si="8"/>
        <v>13</v>
      </c>
      <c r="B116" s="2" t="str">
        <f t="shared" si="5"/>
        <v>1305</v>
      </c>
      <c r="C116" s="2">
        <v>13050503</v>
      </c>
      <c r="D116" s="2">
        <v>802009754</v>
      </c>
      <c r="E116" s="2" t="str">
        <f t="shared" si="6"/>
        <v>13050503802009754</v>
      </c>
      <c r="F116" s="8">
        <v>16472414</v>
      </c>
      <c r="G116" s="2" t="s">
        <v>111</v>
      </c>
      <c r="H116" s="8">
        <f>+SUMIF(Ajustes!$C:$C,'Balance de Prueba'!$E116,Ajustes!E:E)</f>
        <v>0</v>
      </c>
      <c r="I116" s="8">
        <f>+SUMIF(Ajustes!$C:$C,'Balance de Prueba'!$E116,Ajustes!F:F)</f>
        <v>0</v>
      </c>
      <c r="J116" s="3">
        <f t="shared" si="7"/>
        <v>16472414</v>
      </c>
      <c r="N116" s="11"/>
      <c r="O116" s="11"/>
      <c r="P116" s="11"/>
    </row>
    <row r="117" spans="1:16" ht="12.75" hidden="1" customHeight="1" x14ac:dyDescent="0.3">
      <c r="A117" s="2" t="str">
        <f t="shared" si="8"/>
        <v>13</v>
      </c>
      <c r="B117" s="2" t="str">
        <f t="shared" si="5"/>
        <v>1305</v>
      </c>
      <c r="C117" s="2">
        <v>13050503</v>
      </c>
      <c r="D117" s="2">
        <v>802011128</v>
      </c>
      <c r="E117" s="2" t="str">
        <f t="shared" si="6"/>
        <v>13050503802011128</v>
      </c>
      <c r="F117" s="8">
        <v>13841809</v>
      </c>
      <c r="G117" s="2" t="s">
        <v>112</v>
      </c>
      <c r="H117" s="8">
        <f>+SUMIF(Ajustes!$C:$C,'Balance de Prueba'!$E117,Ajustes!E:E)</f>
        <v>0</v>
      </c>
      <c r="I117" s="8">
        <f>+SUMIF(Ajustes!$C:$C,'Balance de Prueba'!$E117,Ajustes!F:F)</f>
        <v>0</v>
      </c>
      <c r="J117" s="3">
        <f t="shared" si="7"/>
        <v>13841809</v>
      </c>
      <c r="N117" s="11"/>
      <c r="O117" s="11"/>
      <c r="P117" s="11"/>
    </row>
    <row r="118" spans="1:16" ht="12.75" hidden="1" customHeight="1" x14ac:dyDescent="0.3">
      <c r="A118" s="2" t="str">
        <f t="shared" si="8"/>
        <v>13</v>
      </c>
      <c r="B118" s="2" t="str">
        <f t="shared" si="5"/>
        <v>1305</v>
      </c>
      <c r="C118" s="2">
        <v>13050503</v>
      </c>
      <c r="D118" s="2">
        <v>802014471</v>
      </c>
      <c r="E118" s="2" t="str">
        <f t="shared" si="6"/>
        <v>13050503802014471</v>
      </c>
      <c r="F118" s="8">
        <v>15177175</v>
      </c>
      <c r="G118" s="2" t="s">
        <v>113</v>
      </c>
      <c r="H118" s="8">
        <f>+SUMIF(Ajustes!$C:$C,'Balance de Prueba'!$E118,Ajustes!E:E)</f>
        <v>0</v>
      </c>
      <c r="I118" s="8">
        <f>+SUMIF(Ajustes!$C:$C,'Balance de Prueba'!$E118,Ajustes!F:F)</f>
        <v>0</v>
      </c>
      <c r="J118" s="3">
        <f t="shared" si="7"/>
        <v>15177175</v>
      </c>
      <c r="N118" s="11"/>
      <c r="O118" s="11"/>
      <c r="P118" s="11"/>
    </row>
    <row r="119" spans="1:16" ht="12.75" hidden="1" customHeight="1" x14ac:dyDescent="0.3">
      <c r="A119" s="2" t="str">
        <f t="shared" si="8"/>
        <v>13</v>
      </c>
      <c r="B119" s="2" t="str">
        <f t="shared" si="5"/>
        <v>1305</v>
      </c>
      <c r="C119" s="2">
        <v>13050503</v>
      </c>
      <c r="D119" s="2">
        <v>804002981</v>
      </c>
      <c r="E119" s="2" t="str">
        <f t="shared" si="6"/>
        <v>13050503804002981</v>
      </c>
      <c r="F119" s="8">
        <v>25103969</v>
      </c>
      <c r="G119" s="2" t="s">
        <v>114</v>
      </c>
      <c r="H119" s="8">
        <f>+SUMIF(Ajustes!$C:$C,'Balance de Prueba'!$E119,Ajustes!E:E)</f>
        <v>0</v>
      </c>
      <c r="I119" s="8">
        <f>+SUMIF(Ajustes!$C:$C,'Balance de Prueba'!$E119,Ajustes!F:F)</f>
        <v>0</v>
      </c>
      <c r="J119" s="3">
        <f t="shared" si="7"/>
        <v>25103969</v>
      </c>
      <c r="N119" s="11"/>
      <c r="O119" s="11"/>
      <c r="P119" s="11"/>
    </row>
    <row r="120" spans="1:16" ht="12.75" hidden="1" customHeight="1" x14ac:dyDescent="0.3">
      <c r="A120" s="2" t="str">
        <f t="shared" si="8"/>
        <v>13</v>
      </c>
      <c r="B120" s="2" t="str">
        <f t="shared" si="5"/>
        <v>1305</v>
      </c>
      <c r="C120" s="2">
        <v>13050503</v>
      </c>
      <c r="D120" s="2">
        <v>804003974</v>
      </c>
      <c r="E120" s="2" t="str">
        <f t="shared" si="6"/>
        <v>13050503804003974</v>
      </c>
      <c r="F120" s="8">
        <v>3384242</v>
      </c>
      <c r="G120" s="2" t="s">
        <v>115</v>
      </c>
      <c r="H120" s="8">
        <f>+SUMIF(Ajustes!$C:$C,'Balance de Prueba'!$E120,Ajustes!E:E)</f>
        <v>0</v>
      </c>
      <c r="I120" s="8">
        <f>+SUMIF(Ajustes!$C:$C,'Balance de Prueba'!$E120,Ajustes!F:F)</f>
        <v>0</v>
      </c>
      <c r="J120" s="3">
        <f t="shared" si="7"/>
        <v>3384242</v>
      </c>
      <c r="N120" s="11"/>
      <c r="O120" s="11"/>
      <c r="P120" s="11"/>
    </row>
    <row r="121" spans="1:16" ht="12.75" hidden="1" customHeight="1" x14ac:dyDescent="0.3">
      <c r="A121" s="2" t="str">
        <f t="shared" si="8"/>
        <v>13</v>
      </c>
      <c r="B121" s="2" t="str">
        <f t="shared" si="5"/>
        <v>1305</v>
      </c>
      <c r="C121" s="2">
        <v>13050503</v>
      </c>
      <c r="D121" s="2">
        <v>804009825</v>
      </c>
      <c r="E121" s="2" t="str">
        <f t="shared" si="6"/>
        <v>13050503804009825</v>
      </c>
      <c r="F121" s="8">
        <v>6148000</v>
      </c>
      <c r="G121" s="2" t="s">
        <v>116</v>
      </c>
      <c r="H121" s="8">
        <f>+SUMIF(Ajustes!$C:$C,'Balance de Prueba'!$E121,Ajustes!E:E)</f>
        <v>0</v>
      </c>
      <c r="I121" s="8">
        <f>+SUMIF(Ajustes!$C:$C,'Balance de Prueba'!$E121,Ajustes!F:F)</f>
        <v>0</v>
      </c>
      <c r="J121" s="3">
        <f t="shared" si="7"/>
        <v>6148000</v>
      </c>
      <c r="N121" s="11"/>
      <c r="O121" s="11"/>
      <c r="P121" s="11"/>
    </row>
    <row r="122" spans="1:16" ht="12.75" hidden="1" customHeight="1" x14ac:dyDescent="0.3">
      <c r="A122" s="2" t="str">
        <f t="shared" si="8"/>
        <v>13</v>
      </c>
      <c r="B122" s="2" t="str">
        <f t="shared" si="5"/>
        <v>1305</v>
      </c>
      <c r="C122" s="2">
        <v>13050503</v>
      </c>
      <c r="D122" s="2">
        <v>805018495</v>
      </c>
      <c r="E122" s="2" t="str">
        <f t="shared" si="6"/>
        <v>13050503805018495</v>
      </c>
      <c r="F122" s="8">
        <v>72805459</v>
      </c>
      <c r="G122" s="2" t="s">
        <v>117</v>
      </c>
      <c r="H122" s="8">
        <f>+SUMIF(Ajustes!$C:$C,'Balance de Prueba'!$E122,Ajustes!E:E)</f>
        <v>0</v>
      </c>
      <c r="I122" s="8">
        <f>+SUMIF(Ajustes!$C:$C,'Balance de Prueba'!$E122,Ajustes!F:F)</f>
        <v>0</v>
      </c>
      <c r="J122" s="3">
        <f t="shared" si="7"/>
        <v>72805459</v>
      </c>
      <c r="N122" s="11"/>
      <c r="O122" s="11"/>
      <c r="P122" s="11"/>
    </row>
    <row r="123" spans="1:16" ht="12.75" hidden="1" customHeight="1" x14ac:dyDescent="0.3">
      <c r="A123" s="2" t="str">
        <f t="shared" si="8"/>
        <v>13</v>
      </c>
      <c r="B123" s="2" t="str">
        <f t="shared" si="5"/>
        <v>1305</v>
      </c>
      <c r="C123" s="2">
        <v>13050503</v>
      </c>
      <c r="D123" s="2">
        <v>805019312</v>
      </c>
      <c r="E123" s="2" t="str">
        <f t="shared" si="6"/>
        <v>13050503805019312</v>
      </c>
      <c r="F123" s="8">
        <v>38841316</v>
      </c>
      <c r="G123" s="2" t="s">
        <v>118</v>
      </c>
      <c r="H123" s="8">
        <f>+SUMIF(Ajustes!$C:$C,'Balance de Prueba'!$E123,Ajustes!E:E)</f>
        <v>0</v>
      </c>
      <c r="I123" s="8">
        <f>+SUMIF(Ajustes!$C:$C,'Balance de Prueba'!$E123,Ajustes!F:F)</f>
        <v>0</v>
      </c>
      <c r="J123" s="3">
        <f t="shared" si="7"/>
        <v>38841316</v>
      </c>
      <c r="N123" s="11"/>
      <c r="O123" s="11"/>
      <c r="P123" s="11"/>
    </row>
    <row r="124" spans="1:16" ht="12.75" hidden="1" customHeight="1" x14ac:dyDescent="0.3">
      <c r="A124" s="2" t="str">
        <f t="shared" si="8"/>
        <v>13</v>
      </c>
      <c r="B124" s="2" t="str">
        <f t="shared" si="5"/>
        <v>1305</v>
      </c>
      <c r="C124" s="2">
        <v>13050503</v>
      </c>
      <c r="D124" s="2">
        <v>806008442</v>
      </c>
      <c r="E124" s="2" t="str">
        <f t="shared" si="6"/>
        <v>13050503806008442</v>
      </c>
      <c r="F124" s="8">
        <v>23524220</v>
      </c>
      <c r="G124" s="2" t="s">
        <v>119</v>
      </c>
      <c r="H124" s="8">
        <f>+SUMIF(Ajustes!$C:$C,'Balance de Prueba'!$E124,Ajustes!E:E)</f>
        <v>0</v>
      </c>
      <c r="I124" s="8">
        <f>+SUMIF(Ajustes!$C:$C,'Balance de Prueba'!$E124,Ajustes!F:F)</f>
        <v>0</v>
      </c>
      <c r="J124" s="3">
        <f t="shared" si="7"/>
        <v>23524220</v>
      </c>
      <c r="N124" s="11"/>
      <c r="O124" s="11"/>
      <c r="P124" s="11"/>
    </row>
    <row r="125" spans="1:16" ht="12.75" hidden="1" customHeight="1" x14ac:dyDescent="0.3">
      <c r="A125" s="2" t="str">
        <f t="shared" si="8"/>
        <v>13</v>
      </c>
      <c r="B125" s="2" t="str">
        <f t="shared" si="5"/>
        <v>1305</v>
      </c>
      <c r="C125" s="2">
        <v>13050503</v>
      </c>
      <c r="D125" s="2">
        <v>807009566</v>
      </c>
      <c r="E125" s="2" t="str">
        <f t="shared" si="6"/>
        <v>13050503807009566</v>
      </c>
      <c r="F125" s="8">
        <v>29979222</v>
      </c>
      <c r="G125" s="2" t="s">
        <v>120</v>
      </c>
      <c r="H125" s="8">
        <f>+SUMIF(Ajustes!$C:$C,'Balance de Prueba'!$E125,Ajustes!E:E)</f>
        <v>0</v>
      </c>
      <c r="I125" s="8">
        <f>+SUMIF(Ajustes!$C:$C,'Balance de Prueba'!$E125,Ajustes!F:F)</f>
        <v>0</v>
      </c>
      <c r="J125" s="3">
        <f t="shared" si="7"/>
        <v>29979222</v>
      </c>
      <c r="N125" s="11"/>
      <c r="O125" s="11"/>
      <c r="P125" s="11"/>
    </row>
    <row r="126" spans="1:16" ht="12.75" hidden="1" customHeight="1" x14ac:dyDescent="0.3">
      <c r="A126" s="2" t="str">
        <f t="shared" si="8"/>
        <v>13</v>
      </c>
      <c r="B126" s="2" t="str">
        <f t="shared" si="5"/>
        <v>1305</v>
      </c>
      <c r="C126" s="2">
        <v>13050503</v>
      </c>
      <c r="D126" s="2">
        <v>809000555</v>
      </c>
      <c r="E126" s="2" t="str">
        <f t="shared" si="6"/>
        <v>13050503809000555</v>
      </c>
      <c r="F126" s="8">
        <v>9442465</v>
      </c>
      <c r="G126" s="2" t="s">
        <v>121</v>
      </c>
      <c r="H126" s="8">
        <f>+SUMIF(Ajustes!$C:$C,'Balance de Prueba'!$E126,Ajustes!E:E)</f>
        <v>0</v>
      </c>
      <c r="I126" s="8">
        <f>+SUMIF(Ajustes!$C:$C,'Balance de Prueba'!$E126,Ajustes!F:F)</f>
        <v>0</v>
      </c>
      <c r="J126" s="3">
        <f t="shared" si="7"/>
        <v>9442465</v>
      </c>
      <c r="N126" s="11"/>
      <c r="O126" s="11"/>
      <c r="P126" s="11"/>
    </row>
    <row r="127" spans="1:16" ht="12.75" hidden="1" customHeight="1" x14ac:dyDescent="0.3">
      <c r="A127" s="2" t="str">
        <f t="shared" si="8"/>
        <v>13</v>
      </c>
      <c r="B127" s="2" t="str">
        <f t="shared" si="5"/>
        <v>1305</v>
      </c>
      <c r="C127" s="2">
        <v>13050503</v>
      </c>
      <c r="D127" s="2">
        <v>811002480</v>
      </c>
      <c r="E127" s="2" t="str">
        <f t="shared" si="6"/>
        <v>13050503811002480</v>
      </c>
      <c r="F127" s="8">
        <v>72240252</v>
      </c>
      <c r="G127" s="2" t="s">
        <v>122</v>
      </c>
      <c r="H127" s="8">
        <f>+SUMIF(Ajustes!$C:$C,'Balance de Prueba'!$E127,Ajustes!E:E)</f>
        <v>0</v>
      </c>
      <c r="I127" s="8">
        <f>+SUMIF(Ajustes!$C:$C,'Balance de Prueba'!$E127,Ajustes!F:F)</f>
        <v>0</v>
      </c>
      <c r="J127" s="3">
        <f t="shared" si="7"/>
        <v>72240252</v>
      </c>
      <c r="N127" s="11"/>
      <c r="O127" s="11"/>
      <c r="P127" s="11"/>
    </row>
    <row r="128" spans="1:16" ht="12.75" hidden="1" customHeight="1" x14ac:dyDescent="0.3">
      <c r="A128" s="2" t="str">
        <f t="shared" si="8"/>
        <v>13</v>
      </c>
      <c r="B128" s="2" t="str">
        <f t="shared" si="5"/>
        <v>1305</v>
      </c>
      <c r="C128" s="2">
        <v>13050503</v>
      </c>
      <c r="D128" s="2">
        <v>811003526</v>
      </c>
      <c r="E128" s="2" t="str">
        <f t="shared" si="6"/>
        <v>13050503811003526</v>
      </c>
      <c r="F128" s="8">
        <v>450357</v>
      </c>
      <c r="G128" s="2" t="s">
        <v>123</v>
      </c>
      <c r="H128" s="8">
        <f>+SUMIF(Ajustes!$C:$C,'Balance de Prueba'!$E128,Ajustes!E:E)</f>
        <v>0</v>
      </c>
      <c r="I128" s="8">
        <f>+SUMIF(Ajustes!$C:$C,'Balance de Prueba'!$E128,Ajustes!F:F)</f>
        <v>0</v>
      </c>
      <c r="J128" s="3">
        <f t="shared" si="7"/>
        <v>450357</v>
      </c>
      <c r="N128" s="11"/>
      <c r="O128" s="11"/>
      <c r="P128" s="11"/>
    </row>
    <row r="129" spans="1:16" ht="12.75" hidden="1" customHeight="1" x14ac:dyDescent="0.3">
      <c r="A129" s="2" t="str">
        <f t="shared" si="8"/>
        <v>13</v>
      </c>
      <c r="B129" s="2" t="str">
        <f t="shared" si="5"/>
        <v>1305</v>
      </c>
      <c r="C129" s="2">
        <v>13050503</v>
      </c>
      <c r="D129" s="2">
        <v>811014994</v>
      </c>
      <c r="E129" s="2" t="str">
        <f t="shared" si="6"/>
        <v>13050503811014994</v>
      </c>
      <c r="F129" s="8">
        <v>30246850</v>
      </c>
      <c r="G129" s="2" t="s">
        <v>124</v>
      </c>
      <c r="H129" s="8">
        <f>+SUMIF(Ajustes!$C:$C,'Balance de Prueba'!$E129,Ajustes!E:E)</f>
        <v>0</v>
      </c>
      <c r="I129" s="8">
        <f>+SUMIF(Ajustes!$C:$C,'Balance de Prueba'!$E129,Ajustes!F:F)</f>
        <v>0</v>
      </c>
      <c r="J129" s="3">
        <f t="shared" si="7"/>
        <v>30246850</v>
      </c>
      <c r="N129" s="11"/>
      <c r="O129" s="11"/>
      <c r="P129" s="11"/>
    </row>
    <row r="130" spans="1:16" ht="12.75" hidden="1" customHeight="1" x14ac:dyDescent="0.3">
      <c r="A130" s="2" t="str">
        <f t="shared" si="8"/>
        <v>13</v>
      </c>
      <c r="B130" s="2" t="str">
        <f t="shared" si="5"/>
        <v>1305</v>
      </c>
      <c r="C130" s="2">
        <v>13050503</v>
      </c>
      <c r="D130" s="2">
        <v>811016720</v>
      </c>
      <c r="E130" s="2" t="str">
        <f t="shared" si="6"/>
        <v>13050503811016720</v>
      </c>
      <c r="F130" s="8">
        <v>6385382</v>
      </c>
      <c r="G130" s="2" t="s">
        <v>125</v>
      </c>
      <c r="H130" s="8">
        <f>+SUMIF(Ajustes!$C:$C,'Balance de Prueba'!$E130,Ajustes!E:E)</f>
        <v>0</v>
      </c>
      <c r="I130" s="8">
        <f>+SUMIF(Ajustes!$C:$C,'Balance de Prueba'!$E130,Ajustes!F:F)</f>
        <v>0</v>
      </c>
      <c r="J130" s="3">
        <f t="shared" si="7"/>
        <v>6385382</v>
      </c>
      <c r="N130" s="11"/>
      <c r="O130" s="11"/>
      <c r="P130" s="11"/>
    </row>
    <row r="131" spans="1:16" ht="12.75" hidden="1" customHeight="1" x14ac:dyDescent="0.3">
      <c r="A131" s="2" t="str">
        <f t="shared" si="8"/>
        <v>13</v>
      </c>
      <c r="B131" s="2" t="str">
        <f t="shared" si="5"/>
        <v>1305</v>
      </c>
      <c r="C131" s="2">
        <v>13050503</v>
      </c>
      <c r="D131" s="2">
        <v>811022981</v>
      </c>
      <c r="E131" s="2" t="str">
        <f t="shared" si="6"/>
        <v>13050503811022981</v>
      </c>
      <c r="F131" s="8">
        <v>1760047</v>
      </c>
      <c r="G131" s="2" t="s">
        <v>126</v>
      </c>
      <c r="H131" s="8">
        <f>+SUMIF(Ajustes!$C:$C,'Balance de Prueba'!$E131,Ajustes!E:E)</f>
        <v>0</v>
      </c>
      <c r="I131" s="8">
        <f>+SUMIF(Ajustes!$C:$C,'Balance de Prueba'!$E131,Ajustes!F:F)</f>
        <v>0</v>
      </c>
      <c r="J131" s="3">
        <f t="shared" si="7"/>
        <v>1760047</v>
      </c>
      <c r="N131" s="11"/>
      <c r="O131" s="11"/>
      <c r="P131" s="11"/>
    </row>
    <row r="132" spans="1:16" ht="12.75" hidden="1" customHeight="1" x14ac:dyDescent="0.3">
      <c r="A132" s="2" t="str">
        <f t="shared" si="8"/>
        <v>13</v>
      </c>
      <c r="B132" s="2" t="str">
        <f t="shared" si="5"/>
        <v>1305</v>
      </c>
      <c r="C132" s="2">
        <v>13050503</v>
      </c>
      <c r="D132" s="2">
        <v>811022981</v>
      </c>
      <c r="E132" s="2" t="str">
        <f t="shared" si="6"/>
        <v>13050503811022981</v>
      </c>
      <c r="F132" s="8">
        <v>54844647</v>
      </c>
      <c r="G132" s="2" t="s">
        <v>127</v>
      </c>
      <c r="H132" s="8">
        <f>+SUMIF(Ajustes!$C:$C,'Balance de Prueba'!$E132,Ajustes!E:E)</f>
        <v>0</v>
      </c>
      <c r="I132" s="8">
        <f>+SUMIF(Ajustes!$C:$C,'Balance de Prueba'!$E132,Ajustes!F:F)</f>
        <v>0</v>
      </c>
      <c r="J132" s="3">
        <f t="shared" si="7"/>
        <v>54844647</v>
      </c>
      <c r="N132" s="11"/>
      <c r="O132" s="11"/>
      <c r="P132" s="11"/>
    </row>
    <row r="133" spans="1:16" ht="12.75" hidden="1" customHeight="1" x14ac:dyDescent="0.3">
      <c r="A133" s="2" t="str">
        <f t="shared" si="8"/>
        <v>13</v>
      </c>
      <c r="B133" s="2" t="str">
        <f t="shared" ref="B133:B196" si="10">+LEFT(C133,4)</f>
        <v>1305</v>
      </c>
      <c r="C133" s="2">
        <v>13050503</v>
      </c>
      <c r="D133" s="2">
        <v>811022997</v>
      </c>
      <c r="E133" s="2" t="str">
        <f t="shared" ref="E133:E196" si="11">+C133&amp;D133</f>
        <v>13050503811022997</v>
      </c>
      <c r="F133" s="8">
        <v>63383958</v>
      </c>
      <c r="G133" s="2" t="s">
        <v>128</v>
      </c>
      <c r="H133" s="8">
        <f>+SUMIF(Ajustes!$C:$C,'Balance de Prueba'!$E133,Ajustes!E:E)</f>
        <v>0</v>
      </c>
      <c r="I133" s="8">
        <f>+SUMIF(Ajustes!$C:$C,'Balance de Prueba'!$E133,Ajustes!F:F)</f>
        <v>0</v>
      </c>
      <c r="J133" s="3">
        <f t="shared" ref="J133:J196" si="12">+F133+H133-I133</f>
        <v>63383958</v>
      </c>
      <c r="N133" s="11"/>
      <c r="O133" s="11"/>
      <c r="P133" s="11"/>
    </row>
    <row r="134" spans="1:16" ht="12.75" hidden="1" customHeight="1" x14ac:dyDescent="0.3">
      <c r="A134" s="2" t="str">
        <f t="shared" si="8"/>
        <v>13</v>
      </c>
      <c r="B134" s="2" t="str">
        <f t="shared" si="10"/>
        <v>1305</v>
      </c>
      <c r="C134" s="2">
        <v>13050503</v>
      </c>
      <c r="D134" s="2">
        <v>811025389</v>
      </c>
      <c r="E134" s="2" t="str">
        <f t="shared" si="11"/>
        <v>13050503811025389</v>
      </c>
      <c r="F134" s="8">
        <v>735000</v>
      </c>
      <c r="G134" s="2" t="s">
        <v>129</v>
      </c>
      <c r="H134" s="8">
        <f>+SUMIF(Ajustes!$C:$C,'Balance de Prueba'!$E134,Ajustes!E:E)</f>
        <v>0</v>
      </c>
      <c r="I134" s="8">
        <f>+SUMIF(Ajustes!$C:$C,'Balance de Prueba'!$E134,Ajustes!F:F)</f>
        <v>0</v>
      </c>
      <c r="J134" s="3">
        <f t="shared" si="12"/>
        <v>735000</v>
      </c>
      <c r="N134" s="11"/>
      <c r="O134" s="11"/>
      <c r="P134" s="11"/>
    </row>
    <row r="135" spans="1:16" ht="12.75" hidden="1" customHeight="1" x14ac:dyDescent="0.3">
      <c r="A135" s="2" t="str">
        <f t="shared" si="8"/>
        <v>13</v>
      </c>
      <c r="B135" s="2" t="str">
        <f t="shared" si="10"/>
        <v>1305</v>
      </c>
      <c r="C135" s="2">
        <v>13050503</v>
      </c>
      <c r="D135" s="2">
        <v>811026407</v>
      </c>
      <c r="E135" s="2" t="str">
        <f t="shared" si="11"/>
        <v>13050503811026407</v>
      </c>
      <c r="F135" s="8">
        <v>5509432</v>
      </c>
      <c r="G135" s="2" t="s">
        <v>130</v>
      </c>
      <c r="H135" s="8">
        <f>+SUMIF(Ajustes!$C:$C,'Balance de Prueba'!$E135,Ajustes!E:E)</f>
        <v>0</v>
      </c>
      <c r="I135" s="8">
        <f>+SUMIF(Ajustes!$C:$C,'Balance de Prueba'!$E135,Ajustes!F:F)</f>
        <v>0</v>
      </c>
      <c r="J135" s="3">
        <f t="shared" si="12"/>
        <v>5509432</v>
      </c>
      <c r="N135" s="11"/>
      <c r="O135" s="11"/>
      <c r="P135" s="11"/>
    </row>
    <row r="136" spans="1:16" ht="12.75" hidden="1" customHeight="1" x14ac:dyDescent="0.3">
      <c r="A136" s="2" t="str">
        <f t="shared" ref="A136:A199" si="13">+LEFT(C136,2)</f>
        <v>13</v>
      </c>
      <c r="B136" s="2" t="str">
        <f t="shared" si="10"/>
        <v>1305</v>
      </c>
      <c r="C136" s="2">
        <v>13050503</v>
      </c>
      <c r="D136" s="2">
        <v>811032879</v>
      </c>
      <c r="E136" s="2" t="str">
        <f t="shared" si="11"/>
        <v>13050503811032879</v>
      </c>
      <c r="F136" s="8">
        <v>26235939</v>
      </c>
      <c r="G136" s="2" t="s">
        <v>131</v>
      </c>
      <c r="H136" s="8">
        <f>+SUMIF(Ajustes!$C:$C,'Balance de Prueba'!$E136,Ajustes!E:E)</f>
        <v>0</v>
      </c>
      <c r="I136" s="8">
        <f>+SUMIF(Ajustes!$C:$C,'Balance de Prueba'!$E136,Ajustes!F:F)</f>
        <v>0</v>
      </c>
      <c r="J136" s="3">
        <f t="shared" si="12"/>
        <v>26235939</v>
      </c>
      <c r="N136" s="11"/>
      <c r="O136" s="11"/>
      <c r="P136" s="11"/>
    </row>
    <row r="137" spans="1:16" ht="12.75" hidden="1" customHeight="1" x14ac:dyDescent="0.3">
      <c r="A137" s="2" t="str">
        <f t="shared" si="13"/>
        <v>13</v>
      </c>
      <c r="B137" s="2" t="str">
        <f t="shared" si="10"/>
        <v>1305</v>
      </c>
      <c r="C137" s="2">
        <v>13050503</v>
      </c>
      <c r="D137" s="2">
        <v>811042361</v>
      </c>
      <c r="E137" s="2" t="str">
        <f t="shared" si="11"/>
        <v>13050503811042361</v>
      </c>
      <c r="F137" s="8">
        <v>11965076</v>
      </c>
      <c r="G137" s="2" t="s">
        <v>132</v>
      </c>
      <c r="H137" s="8">
        <f>+SUMIF(Ajustes!$C:$C,'Balance de Prueba'!$E137,Ajustes!E:E)</f>
        <v>0</v>
      </c>
      <c r="I137" s="8">
        <f>+SUMIF(Ajustes!$C:$C,'Balance de Prueba'!$E137,Ajustes!F:F)</f>
        <v>0</v>
      </c>
      <c r="J137" s="3">
        <f t="shared" si="12"/>
        <v>11965076</v>
      </c>
      <c r="N137" s="11"/>
      <c r="O137" s="11"/>
      <c r="P137" s="11"/>
    </row>
    <row r="138" spans="1:16" ht="12.75" hidden="1" customHeight="1" x14ac:dyDescent="0.3">
      <c r="A138" s="2" t="str">
        <f t="shared" si="13"/>
        <v>13</v>
      </c>
      <c r="B138" s="2" t="str">
        <f t="shared" si="10"/>
        <v>1305</v>
      </c>
      <c r="C138" s="2">
        <v>13050503</v>
      </c>
      <c r="D138" s="2">
        <v>812000025</v>
      </c>
      <c r="E138" s="2" t="str">
        <f t="shared" si="11"/>
        <v>13050503812000025</v>
      </c>
      <c r="F138" s="8">
        <v>3688800</v>
      </c>
      <c r="G138" s="2" t="s">
        <v>133</v>
      </c>
      <c r="H138" s="8">
        <f>+SUMIF(Ajustes!$C:$C,'Balance de Prueba'!$E138,Ajustes!E:E)</f>
        <v>0</v>
      </c>
      <c r="I138" s="8">
        <f>+SUMIF(Ajustes!$C:$C,'Balance de Prueba'!$E138,Ajustes!F:F)</f>
        <v>0</v>
      </c>
      <c r="J138" s="3">
        <f t="shared" si="12"/>
        <v>3688800</v>
      </c>
      <c r="N138" s="11"/>
      <c r="O138" s="11"/>
      <c r="P138" s="11"/>
    </row>
    <row r="139" spans="1:16" ht="12.75" hidden="1" customHeight="1" x14ac:dyDescent="0.3">
      <c r="A139" s="2" t="str">
        <f t="shared" si="13"/>
        <v>13</v>
      </c>
      <c r="B139" s="2" t="str">
        <f t="shared" si="10"/>
        <v>1305</v>
      </c>
      <c r="C139" s="2">
        <v>13050503</v>
      </c>
      <c r="D139" s="2">
        <v>812007172</v>
      </c>
      <c r="E139" s="2" t="str">
        <f t="shared" si="11"/>
        <v>13050503812007172</v>
      </c>
      <c r="F139" s="8">
        <v>25705468</v>
      </c>
      <c r="G139" s="2" t="s">
        <v>134</v>
      </c>
      <c r="H139" s="8">
        <f>+SUMIF(Ajustes!$C:$C,'Balance de Prueba'!$E139,Ajustes!E:E)</f>
        <v>0</v>
      </c>
      <c r="I139" s="8">
        <f>+SUMIF(Ajustes!$C:$C,'Balance de Prueba'!$E139,Ajustes!F:F)</f>
        <v>0</v>
      </c>
      <c r="J139" s="3">
        <f t="shared" si="12"/>
        <v>25705468</v>
      </c>
      <c r="N139" s="11"/>
      <c r="O139" s="11"/>
      <c r="P139" s="11"/>
    </row>
    <row r="140" spans="1:16" ht="12.75" hidden="1" customHeight="1" x14ac:dyDescent="0.3">
      <c r="A140" s="2" t="str">
        <f t="shared" si="13"/>
        <v>13</v>
      </c>
      <c r="B140" s="2" t="str">
        <f t="shared" si="10"/>
        <v>1305</v>
      </c>
      <c r="C140" s="2">
        <v>13050503</v>
      </c>
      <c r="D140" s="2">
        <v>813002871</v>
      </c>
      <c r="E140" s="2" t="str">
        <f t="shared" si="11"/>
        <v>13050503813002871</v>
      </c>
      <c r="F140" s="8">
        <v>4016152</v>
      </c>
      <c r="G140" s="2" t="s">
        <v>135</v>
      </c>
      <c r="H140" s="8">
        <f>+SUMIF(Ajustes!$C:$C,'Balance de Prueba'!$E140,Ajustes!E:E)</f>
        <v>0</v>
      </c>
      <c r="I140" s="8">
        <f>+SUMIF(Ajustes!$C:$C,'Balance de Prueba'!$E140,Ajustes!F:F)</f>
        <v>0</v>
      </c>
      <c r="J140" s="3">
        <f t="shared" si="12"/>
        <v>4016152</v>
      </c>
    </row>
    <row r="141" spans="1:16" ht="12.75" hidden="1" customHeight="1" x14ac:dyDescent="0.3">
      <c r="A141" s="2" t="str">
        <f t="shared" si="13"/>
        <v>13</v>
      </c>
      <c r="B141" s="2" t="str">
        <f t="shared" si="10"/>
        <v>1305</v>
      </c>
      <c r="C141" s="2">
        <v>13050503</v>
      </c>
      <c r="D141" s="2">
        <v>813012089</v>
      </c>
      <c r="E141" s="2" t="str">
        <f t="shared" si="11"/>
        <v>13050503813012089</v>
      </c>
      <c r="F141" s="8">
        <v>13056385</v>
      </c>
      <c r="G141" s="2" t="s">
        <v>136</v>
      </c>
      <c r="H141" s="8">
        <f>+SUMIF(Ajustes!$C:$C,'Balance de Prueba'!$E141,Ajustes!E:E)</f>
        <v>0</v>
      </c>
      <c r="I141" s="8">
        <f>+SUMIF(Ajustes!$C:$C,'Balance de Prueba'!$E141,Ajustes!F:F)</f>
        <v>0</v>
      </c>
      <c r="J141" s="3">
        <f t="shared" si="12"/>
        <v>13056385</v>
      </c>
    </row>
    <row r="142" spans="1:16" ht="12.75" hidden="1" customHeight="1" x14ac:dyDescent="0.3">
      <c r="A142" s="2" t="str">
        <f t="shared" si="13"/>
        <v>13</v>
      </c>
      <c r="B142" s="2" t="str">
        <f t="shared" si="10"/>
        <v>1305</v>
      </c>
      <c r="C142" s="2">
        <v>13050503</v>
      </c>
      <c r="D142" s="2">
        <v>816003954</v>
      </c>
      <c r="E142" s="2" t="str">
        <f t="shared" si="11"/>
        <v>13050503816003954</v>
      </c>
      <c r="F142" s="8">
        <v>23651472</v>
      </c>
      <c r="G142" s="2" t="s">
        <v>137</v>
      </c>
      <c r="H142" s="8">
        <f>+SUMIF(Ajustes!$C:$C,'Balance de Prueba'!$E142,Ajustes!E:E)</f>
        <v>0</v>
      </c>
      <c r="I142" s="8">
        <f>+SUMIF(Ajustes!$C:$C,'Balance de Prueba'!$E142,Ajustes!F:F)</f>
        <v>0</v>
      </c>
      <c r="J142" s="3">
        <f t="shared" si="12"/>
        <v>23651472</v>
      </c>
    </row>
    <row r="143" spans="1:16" ht="12.75" hidden="1" customHeight="1" x14ac:dyDescent="0.3">
      <c r="A143" s="2" t="str">
        <f t="shared" si="13"/>
        <v>13</v>
      </c>
      <c r="B143" s="2" t="str">
        <f t="shared" si="10"/>
        <v>1305</v>
      </c>
      <c r="C143" s="2">
        <v>13050503</v>
      </c>
      <c r="D143" s="2">
        <v>817001528</v>
      </c>
      <c r="E143" s="2" t="str">
        <f t="shared" si="11"/>
        <v>13050503817001528</v>
      </c>
      <c r="F143" s="8">
        <v>10350136</v>
      </c>
      <c r="G143" s="2" t="s">
        <v>138</v>
      </c>
      <c r="H143" s="8">
        <f>+SUMIF(Ajustes!$C:$C,'Balance de Prueba'!$E143,Ajustes!E:E)</f>
        <v>0</v>
      </c>
      <c r="I143" s="8">
        <f>+SUMIF(Ajustes!$C:$C,'Balance de Prueba'!$E143,Ajustes!F:F)</f>
        <v>0</v>
      </c>
      <c r="J143" s="3">
        <f t="shared" si="12"/>
        <v>10350136</v>
      </c>
    </row>
    <row r="144" spans="1:16" ht="12.75" hidden="1" customHeight="1" x14ac:dyDescent="0.3">
      <c r="A144" s="2" t="str">
        <f t="shared" si="13"/>
        <v>13</v>
      </c>
      <c r="B144" s="2" t="str">
        <f t="shared" si="10"/>
        <v>1305</v>
      </c>
      <c r="C144" s="2">
        <v>13050503</v>
      </c>
      <c r="D144" s="2">
        <v>817001672</v>
      </c>
      <c r="E144" s="2" t="str">
        <f t="shared" si="11"/>
        <v>13050503817001672</v>
      </c>
      <c r="F144" s="8">
        <v>20933869</v>
      </c>
      <c r="G144" s="2" t="s">
        <v>139</v>
      </c>
      <c r="H144" s="8">
        <f>+SUMIF(Ajustes!$C:$C,'Balance de Prueba'!$E144,Ajustes!E:E)</f>
        <v>0</v>
      </c>
      <c r="I144" s="8">
        <f>+SUMIF(Ajustes!$C:$C,'Balance de Prueba'!$E144,Ajustes!F:F)</f>
        <v>0</v>
      </c>
      <c r="J144" s="3">
        <f t="shared" si="12"/>
        <v>20933869</v>
      </c>
    </row>
    <row r="145" spans="1:10" ht="12.75" hidden="1" customHeight="1" x14ac:dyDescent="0.3">
      <c r="A145" s="2" t="str">
        <f t="shared" si="13"/>
        <v>13</v>
      </c>
      <c r="B145" s="2" t="str">
        <f t="shared" si="10"/>
        <v>1305</v>
      </c>
      <c r="C145" s="2">
        <v>13050503</v>
      </c>
      <c r="D145" s="2">
        <v>825001722</v>
      </c>
      <c r="E145" s="2" t="str">
        <f t="shared" si="11"/>
        <v>13050503825001722</v>
      </c>
      <c r="F145" s="8">
        <v>57151843</v>
      </c>
      <c r="G145" s="2" t="s">
        <v>140</v>
      </c>
      <c r="H145" s="8">
        <f>+SUMIF(Ajustes!$C:$C,'Balance de Prueba'!$E145,Ajustes!E:E)</f>
        <v>0</v>
      </c>
      <c r="I145" s="8">
        <f>+SUMIF(Ajustes!$C:$C,'Balance de Prueba'!$E145,Ajustes!F:F)</f>
        <v>0</v>
      </c>
      <c r="J145" s="3">
        <f t="shared" si="12"/>
        <v>57151843</v>
      </c>
    </row>
    <row r="146" spans="1:10" ht="12.75" hidden="1" customHeight="1" x14ac:dyDescent="0.3">
      <c r="A146" s="2" t="str">
        <f t="shared" si="13"/>
        <v>13</v>
      </c>
      <c r="B146" s="2" t="str">
        <f t="shared" si="10"/>
        <v>1305</v>
      </c>
      <c r="C146" s="2">
        <v>13050503</v>
      </c>
      <c r="D146" s="2">
        <v>829002955</v>
      </c>
      <c r="E146" s="2" t="str">
        <f t="shared" si="11"/>
        <v>13050503829002955</v>
      </c>
      <c r="F146" s="8">
        <v>35895702</v>
      </c>
      <c r="G146" s="2" t="s">
        <v>141</v>
      </c>
      <c r="H146" s="8">
        <f>+SUMIF(Ajustes!$C:$C,'Balance de Prueba'!$E146,Ajustes!E:E)</f>
        <v>0</v>
      </c>
      <c r="I146" s="8">
        <f>+SUMIF(Ajustes!$C:$C,'Balance de Prueba'!$E146,Ajustes!F:F)</f>
        <v>0</v>
      </c>
      <c r="J146" s="3">
        <f t="shared" si="12"/>
        <v>35895702</v>
      </c>
    </row>
    <row r="147" spans="1:10" ht="12.75" hidden="1" customHeight="1" x14ac:dyDescent="0.3">
      <c r="A147" s="2" t="str">
        <f t="shared" si="13"/>
        <v>13</v>
      </c>
      <c r="B147" s="2" t="str">
        <f t="shared" si="10"/>
        <v>1305</v>
      </c>
      <c r="C147" s="2">
        <v>13050503</v>
      </c>
      <c r="D147" s="2">
        <v>830008872</v>
      </c>
      <c r="E147" s="2" t="str">
        <f t="shared" si="11"/>
        <v>13050503830008872</v>
      </c>
      <c r="F147" s="8">
        <v>2991872</v>
      </c>
      <c r="G147" s="2" t="s">
        <v>142</v>
      </c>
      <c r="H147" s="8">
        <f>+SUMIF(Ajustes!$C:$C,'Balance de Prueba'!$E147,Ajustes!E:E)</f>
        <v>0</v>
      </c>
      <c r="I147" s="8">
        <f>+SUMIF(Ajustes!$C:$C,'Balance de Prueba'!$E147,Ajustes!F:F)</f>
        <v>0</v>
      </c>
      <c r="J147" s="3">
        <f t="shared" si="12"/>
        <v>2991872</v>
      </c>
    </row>
    <row r="148" spans="1:10" ht="12.75" hidden="1" customHeight="1" x14ac:dyDescent="0.3">
      <c r="A148" s="2" t="str">
        <f t="shared" si="13"/>
        <v>13</v>
      </c>
      <c r="B148" s="2" t="str">
        <f t="shared" si="10"/>
        <v>1305</v>
      </c>
      <c r="C148" s="2">
        <v>13050503</v>
      </c>
      <c r="D148" s="2">
        <v>830025172</v>
      </c>
      <c r="E148" s="2" t="str">
        <f t="shared" si="11"/>
        <v>13050503830025172</v>
      </c>
      <c r="F148" s="8">
        <v>453331519</v>
      </c>
      <c r="G148" s="2" t="s">
        <v>143</v>
      </c>
      <c r="H148" s="8">
        <f>+SUMIF(Ajustes!$C:$C,'Balance de Prueba'!$E148,Ajustes!E:E)</f>
        <v>0</v>
      </c>
      <c r="I148" s="8">
        <f>+SUMIF(Ajustes!$C:$C,'Balance de Prueba'!$E148,Ajustes!F:F)</f>
        <v>0</v>
      </c>
      <c r="J148" s="3">
        <f t="shared" si="12"/>
        <v>453331519</v>
      </c>
    </row>
    <row r="149" spans="1:10" ht="12.75" hidden="1" customHeight="1" x14ac:dyDescent="0.3">
      <c r="A149" s="2" t="str">
        <f t="shared" si="13"/>
        <v>13</v>
      </c>
      <c r="B149" s="2" t="str">
        <f t="shared" si="10"/>
        <v>1305</v>
      </c>
      <c r="C149" s="2">
        <v>13050503</v>
      </c>
      <c r="D149" s="2">
        <v>830025172</v>
      </c>
      <c r="E149" s="2" t="str">
        <f t="shared" si="11"/>
        <v>13050503830025172</v>
      </c>
      <c r="F149" s="8">
        <v>4036800</v>
      </c>
      <c r="G149" s="2" t="s">
        <v>143</v>
      </c>
      <c r="H149" s="8">
        <f>+SUMIF(Ajustes!$C:$C,'Balance de Prueba'!$E149,Ajustes!E:E)</f>
        <v>0</v>
      </c>
      <c r="I149" s="8">
        <f>+SUMIF(Ajustes!$C:$C,'Balance de Prueba'!$E149,Ajustes!F:F)</f>
        <v>0</v>
      </c>
      <c r="J149" s="3">
        <f t="shared" si="12"/>
        <v>4036800</v>
      </c>
    </row>
    <row r="150" spans="1:10" ht="12.75" hidden="1" customHeight="1" x14ac:dyDescent="0.3">
      <c r="A150" s="2" t="str">
        <f t="shared" si="13"/>
        <v>13</v>
      </c>
      <c r="B150" s="2" t="str">
        <f t="shared" si="10"/>
        <v>1305</v>
      </c>
      <c r="C150" s="2">
        <v>13050503</v>
      </c>
      <c r="D150" s="2">
        <v>830050346</v>
      </c>
      <c r="E150" s="2" t="str">
        <f t="shared" si="11"/>
        <v>13050503830050346</v>
      </c>
      <c r="F150" s="8">
        <v>9430743</v>
      </c>
      <c r="G150" s="2" t="s">
        <v>144</v>
      </c>
      <c r="H150" s="8">
        <f>+SUMIF(Ajustes!$C:$C,'Balance de Prueba'!$E150,Ajustes!E:E)</f>
        <v>0</v>
      </c>
      <c r="I150" s="8">
        <f>+SUMIF(Ajustes!$C:$C,'Balance de Prueba'!$E150,Ajustes!F:F)</f>
        <v>0</v>
      </c>
      <c r="J150" s="3">
        <f t="shared" si="12"/>
        <v>9430743</v>
      </c>
    </row>
    <row r="151" spans="1:10" ht="12.75" hidden="1" customHeight="1" x14ac:dyDescent="0.3">
      <c r="A151" s="2" t="str">
        <f t="shared" si="13"/>
        <v>13</v>
      </c>
      <c r="B151" s="2" t="str">
        <f t="shared" si="10"/>
        <v>1305</v>
      </c>
      <c r="C151" s="2">
        <v>13050503</v>
      </c>
      <c r="D151" s="2">
        <v>830051519</v>
      </c>
      <c r="E151" s="2" t="str">
        <f t="shared" si="11"/>
        <v>13050503830051519</v>
      </c>
      <c r="F151" s="8">
        <v>2468480</v>
      </c>
      <c r="G151" s="2" t="s">
        <v>145</v>
      </c>
      <c r="H151" s="8">
        <f>+SUMIF(Ajustes!$C:$C,'Balance de Prueba'!$E151,Ajustes!E:E)</f>
        <v>0</v>
      </c>
      <c r="I151" s="8">
        <f>+SUMIF(Ajustes!$C:$C,'Balance de Prueba'!$E151,Ajustes!F:F)</f>
        <v>0</v>
      </c>
      <c r="J151" s="3">
        <f t="shared" si="12"/>
        <v>2468480</v>
      </c>
    </row>
    <row r="152" spans="1:10" ht="12.75" hidden="1" customHeight="1" x14ac:dyDescent="0.3">
      <c r="A152" s="2" t="str">
        <f t="shared" si="13"/>
        <v>13</v>
      </c>
      <c r="B152" s="2" t="str">
        <f t="shared" si="10"/>
        <v>1305</v>
      </c>
      <c r="C152" s="2">
        <v>13050503</v>
      </c>
      <c r="D152" s="2">
        <v>830055653</v>
      </c>
      <c r="E152" s="2" t="str">
        <f t="shared" si="11"/>
        <v>13050503830055653</v>
      </c>
      <c r="F152" s="8">
        <v>35144349</v>
      </c>
      <c r="G152" s="2" t="s">
        <v>146</v>
      </c>
      <c r="H152" s="8">
        <f>+SUMIF(Ajustes!$C:$C,'Balance de Prueba'!$E152,Ajustes!E:E)</f>
        <v>0</v>
      </c>
      <c r="I152" s="8">
        <f>+SUMIF(Ajustes!$C:$C,'Balance de Prueba'!$E152,Ajustes!F:F)</f>
        <v>0</v>
      </c>
      <c r="J152" s="3">
        <f t="shared" si="12"/>
        <v>35144349</v>
      </c>
    </row>
    <row r="153" spans="1:10" ht="12.75" hidden="1" customHeight="1" x14ac:dyDescent="0.3">
      <c r="A153" s="2" t="str">
        <f t="shared" si="13"/>
        <v>13</v>
      </c>
      <c r="B153" s="2" t="str">
        <f t="shared" si="10"/>
        <v>1305</v>
      </c>
      <c r="C153" s="2">
        <v>13050503</v>
      </c>
      <c r="D153" s="2">
        <v>830058315</v>
      </c>
      <c r="E153" s="2" t="str">
        <f t="shared" si="11"/>
        <v>13050503830058315</v>
      </c>
      <c r="F153" s="8">
        <v>14762265</v>
      </c>
      <c r="G153" s="2" t="s">
        <v>147</v>
      </c>
      <c r="H153" s="8">
        <f>+SUMIF(Ajustes!$C:$C,'Balance de Prueba'!$E153,Ajustes!E:E)</f>
        <v>0</v>
      </c>
      <c r="I153" s="8">
        <f>+SUMIF(Ajustes!$C:$C,'Balance de Prueba'!$E153,Ajustes!F:F)</f>
        <v>0</v>
      </c>
      <c r="J153" s="3">
        <f t="shared" si="12"/>
        <v>14762265</v>
      </c>
    </row>
    <row r="154" spans="1:10" ht="12.75" hidden="1" customHeight="1" x14ac:dyDescent="0.3">
      <c r="A154" s="2" t="str">
        <f t="shared" si="13"/>
        <v>13</v>
      </c>
      <c r="B154" s="2" t="str">
        <f t="shared" si="10"/>
        <v>1305</v>
      </c>
      <c r="C154" s="2">
        <v>13050503</v>
      </c>
      <c r="D154" s="2">
        <v>830091965</v>
      </c>
      <c r="E154" s="2" t="str">
        <f t="shared" si="11"/>
        <v>13050503830091965</v>
      </c>
      <c r="F154" s="8">
        <v>44602354</v>
      </c>
      <c r="G154" s="2" t="s">
        <v>148</v>
      </c>
      <c r="H154" s="8">
        <f>+SUMIF(Ajustes!$C:$C,'Balance de Prueba'!$E154,Ajustes!E:E)</f>
        <v>0</v>
      </c>
      <c r="I154" s="8">
        <f>+SUMIF(Ajustes!$C:$C,'Balance de Prueba'!$E154,Ajustes!F:F)</f>
        <v>0</v>
      </c>
      <c r="J154" s="3">
        <f t="shared" si="12"/>
        <v>44602354</v>
      </c>
    </row>
    <row r="155" spans="1:10" ht="12.75" hidden="1" customHeight="1" x14ac:dyDescent="0.3">
      <c r="A155" s="2" t="str">
        <f t="shared" si="13"/>
        <v>13</v>
      </c>
      <c r="B155" s="2" t="str">
        <f t="shared" si="10"/>
        <v>1305</v>
      </c>
      <c r="C155" s="2">
        <v>13050503</v>
      </c>
      <c r="D155" s="2">
        <v>830111367</v>
      </c>
      <c r="E155" s="2" t="str">
        <f t="shared" si="11"/>
        <v>13050503830111367</v>
      </c>
      <c r="F155" s="8">
        <v>2213698</v>
      </c>
      <c r="G155" s="2" t="s">
        <v>149</v>
      </c>
      <c r="H155" s="8">
        <f>+SUMIF(Ajustes!$C:$C,'Balance de Prueba'!$E155,Ajustes!E:E)</f>
        <v>0</v>
      </c>
      <c r="I155" s="8">
        <f>+SUMIF(Ajustes!$C:$C,'Balance de Prueba'!$E155,Ajustes!F:F)</f>
        <v>0</v>
      </c>
      <c r="J155" s="3">
        <f t="shared" si="12"/>
        <v>2213698</v>
      </c>
    </row>
    <row r="156" spans="1:10" ht="12.75" hidden="1" customHeight="1" x14ac:dyDescent="0.3">
      <c r="A156" s="2" t="str">
        <f t="shared" si="13"/>
        <v>13</v>
      </c>
      <c r="B156" s="2" t="str">
        <f t="shared" si="10"/>
        <v>1305</v>
      </c>
      <c r="C156" s="2">
        <v>13050503</v>
      </c>
      <c r="D156" s="2">
        <v>830113033</v>
      </c>
      <c r="E156" s="2" t="str">
        <f t="shared" si="11"/>
        <v>13050503830113033</v>
      </c>
      <c r="F156" s="8">
        <v>10126800</v>
      </c>
      <c r="G156" s="2" t="s">
        <v>150</v>
      </c>
      <c r="H156" s="8">
        <f>+SUMIF(Ajustes!$C:$C,'Balance de Prueba'!$E156,Ajustes!E:E)</f>
        <v>0</v>
      </c>
      <c r="I156" s="8">
        <f>+SUMIF(Ajustes!$C:$C,'Balance de Prueba'!$E156,Ajustes!F:F)</f>
        <v>0</v>
      </c>
      <c r="J156" s="3">
        <f t="shared" si="12"/>
        <v>10126800</v>
      </c>
    </row>
    <row r="157" spans="1:10" ht="12.75" hidden="1" customHeight="1" x14ac:dyDescent="0.3">
      <c r="A157" s="2" t="str">
        <f t="shared" si="13"/>
        <v>13</v>
      </c>
      <c r="B157" s="2" t="str">
        <f t="shared" si="10"/>
        <v>1305</v>
      </c>
      <c r="C157" s="2">
        <v>13050503</v>
      </c>
      <c r="D157" s="2">
        <v>830137809</v>
      </c>
      <c r="E157" s="2" t="str">
        <f t="shared" si="11"/>
        <v>13050503830137809</v>
      </c>
      <c r="F157" s="8">
        <v>8839441</v>
      </c>
      <c r="G157" s="2" t="s">
        <v>152</v>
      </c>
      <c r="H157" s="8">
        <f>+SUMIF(Ajustes!$C:$C,'Balance de Prueba'!$E157,Ajustes!E:E)</f>
        <v>0</v>
      </c>
      <c r="I157" s="8">
        <f>+SUMIF(Ajustes!$C:$C,'Balance de Prueba'!$E157,Ajustes!F:F)</f>
        <v>0</v>
      </c>
      <c r="J157" s="3">
        <f t="shared" si="12"/>
        <v>8839441</v>
      </c>
    </row>
    <row r="158" spans="1:10" ht="12.75" hidden="1" customHeight="1" x14ac:dyDescent="0.3">
      <c r="A158" s="2" t="str">
        <f t="shared" si="13"/>
        <v>13</v>
      </c>
      <c r="B158" s="2" t="str">
        <f t="shared" si="10"/>
        <v>1305</v>
      </c>
      <c r="C158" s="2">
        <v>13050503</v>
      </c>
      <c r="D158" s="2">
        <v>830141600</v>
      </c>
      <c r="E158" s="2" t="str">
        <f t="shared" si="11"/>
        <v>13050503830141600</v>
      </c>
      <c r="F158" s="8">
        <v>210857784</v>
      </c>
      <c r="G158" s="2" t="s">
        <v>153</v>
      </c>
      <c r="H158" s="8">
        <f>+SUMIF(Ajustes!$C:$C,'Balance de Prueba'!$E158,Ajustes!E:E)</f>
        <v>0</v>
      </c>
      <c r="I158" s="8">
        <f>+SUMIF(Ajustes!$C:$C,'Balance de Prueba'!$E158,Ajustes!F:F)</f>
        <v>0</v>
      </c>
      <c r="J158" s="3">
        <f t="shared" si="12"/>
        <v>210857784</v>
      </c>
    </row>
    <row r="159" spans="1:10" ht="12.75" hidden="1" customHeight="1" x14ac:dyDescent="0.3">
      <c r="A159" s="2" t="str">
        <f t="shared" si="13"/>
        <v>13</v>
      </c>
      <c r="B159" s="2" t="str">
        <f t="shared" si="10"/>
        <v>1305</v>
      </c>
      <c r="C159" s="2">
        <v>13050503</v>
      </c>
      <c r="D159" s="2">
        <v>830145223</v>
      </c>
      <c r="E159" s="2" t="str">
        <f t="shared" si="11"/>
        <v>13050503830145223</v>
      </c>
      <c r="F159" s="8">
        <v>33293471</v>
      </c>
      <c r="G159" s="2" t="s">
        <v>154</v>
      </c>
      <c r="H159" s="8">
        <f>+SUMIF(Ajustes!$C:$C,'Balance de Prueba'!$E159,Ajustes!E:E)</f>
        <v>0</v>
      </c>
      <c r="I159" s="8">
        <f>+SUMIF(Ajustes!$C:$C,'Balance de Prueba'!$E159,Ajustes!F:F)</f>
        <v>0</v>
      </c>
      <c r="J159" s="3">
        <f t="shared" si="12"/>
        <v>33293471</v>
      </c>
    </row>
    <row r="160" spans="1:10" ht="12.75" hidden="1" customHeight="1" x14ac:dyDescent="0.3">
      <c r="A160" s="2" t="str">
        <f t="shared" si="13"/>
        <v>13</v>
      </c>
      <c r="B160" s="2" t="str">
        <f t="shared" si="10"/>
        <v>1305</v>
      </c>
      <c r="C160" s="2">
        <v>13050503</v>
      </c>
      <c r="D160" s="2">
        <v>832009515</v>
      </c>
      <c r="E160" s="2" t="str">
        <f t="shared" si="11"/>
        <v>13050503832009515</v>
      </c>
      <c r="F160" s="8">
        <v>6881269</v>
      </c>
      <c r="G160" s="2" t="s">
        <v>155</v>
      </c>
      <c r="H160" s="8">
        <f>+SUMIF(Ajustes!$C:$C,'Balance de Prueba'!$E160,Ajustes!E:E)</f>
        <v>0</v>
      </c>
      <c r="I160" s="8">
        <f>+SUMIF(Ajustes!$C:$C,'Balance de Prueba'!$E160,Ajustes!F:F)</f>
        <v>0</v>
      </c>
      <c r="J160" s="3">
        <f t="shared" si="12"/>
        <v>6881269</v>
      </c>
    </row>
    <row r="161" spans="1:10" ht="12.75" hidden="1" customHeight="1" x14ac:dyDescent="0.3">
      <c r="A161" s="2" t="str">
        <f t="shared" si="13"/>
        <v>13</v>
      </c>
      <c r="B161" s="2" t="str">
        <f t="shared" si="10"/>
        <v>1305</v>
      </c>
      <c r="C161" s="2">
        <v>13050503</v>
      </c>
      <c r="D161" s="2">
        <v>839000261</v>
      </c>
      <c r="E161" s="2" t="str">
        <f t="shared" si="11"/>
        <v>13050503839000261</v>
      </c>
      <c r="F161" s="8">
        <v>383151</v>
      </c>
      <c r="G161" s="2" t="s">
        <v>156</v>
      </c>
      <c r="H161" s="8">
        <f>+SUMIF(Ajustes!$C:$C,'Balance de Prueba'!$E161,Ajustes!E:E)</f>
        <v>0</v>
      </c>
      <c r="I161" s="8">
        <f>+SUMIF(Ajustes!$C:$C,'Balance de Prueba'!$E161,Ajustes!F:F)</f>
        <v>0</v>
      </c>
      <c r="J161" s="3">
        <f t="shared" si="12"/>
        <v>383151</v>
      </c>
    </row>
    <row r="162" spans="1:10" ht="12.75" hidden="1" customHeight="1" x14ac:dyDescent="0.3">
      <c r="A162" s="2" t="str">
        <f t="shared" si="13"/>
        <v>13</v>
      </c>
      <c r="B162" s="2" t="str">
        <f t="shared" si="10"/>
        <v>1305</v>
      </c>
      <c r="C162" s="2">
        <v>13050503</v>
      </c>
      <c r="D162" s="2">
        <v>839000375</v>
      </c>
      <c r="E162" s="2" t="str">
        <f t="shared" si="11"/>
        <v>13050503839000375</v>
      </c>
      <c r="F162" s="8">
        <v>19668820</v>
      </c>
      <c r="G162" s="2" t="s">
        <v>157</v>
      </c>
      <c r="H162" s="8">
        <f>+SUMIF(Ajustes!$C:$C,'Balance de Prueba'!$E162,Ajustes!E:E)</f>
        <v>0</v>
      </c>
      <c r="I162" s="8">
        <f>+SUMIF(Ajustes!$C:$C,'Balance de Prueba'!$E162,Ajustes!F:F)</f>
        <v>0</v>
      </c>
      <c r="J162" s="3">
        <f t="shared" si="12"/>
        <v>19668820</v>
      </c>
    </row>
    <row r="163" spans="1:10" ht="12.75" hidden="1" customHeight="1" x14ac:dyDescent="0.3">
      <c r="A163" s="2" t="str">
        <f t="shared" si="13"/>
        <v>13</v>
      </c>
      <c r="B163" s="2" t="str">
        <f t="shared" si="10"/>
        <v>1305</v>
      </c>
      <c r="C163" s="2">
        <v>13050503</v>
      </c>
      <c r="D163" s="2">
        <v>839000636</v>
      </c>
      <c r="E163" s="2" t="str">
        <f t="shared" si="11"/>
        <v>13050503839000636</v>
      </c>
      <c r="F163" s="8">
        <v>1921409</v>
      </c>
      <c r="G163" s="2" t="s">
        <v>158</v>
      </c>
      <c r="H163" s="8">
        <f>+SUMIF(Ajustes!$C:$C,'Balance de Prueba'!$E163,Ajustes!E:E)</f>
        <v>0</v>
      </c>
      <c r="I163" s="8">
        <f>+SUMIF(Ajustes!$C:$C,'Balance de Prueba'!$E163,Ajustes!F:F)</f>
        <v>0</v>
      </c>
      <c r="J163" s="3">
        <f t="shared" si="12"/>
        <v>1921409</v>
      </c>
    </row>
    <row r="164" spans="1:10" ht="12.75" hidden="1" customHeight="1" x14ac:dyDescent="0.3">
      <c r="A164" s="2" t="str">
        <f t="shared" si="13"/>
        <v>13</v>
      </c>
      <c r="B164" s="2" t="str">
        <f t="shared" si="10"/>
        <v>1305</v>
      </c>
      <c r="C164" s="2">
        <v>13050503</v>
      </c>
      <c r="D164" s="2">
        <v>860000794</v>
      </c>
      <c r="E164" s="2" t="str">
        <f t="shared" si="11"/>
        <v>13050503860000794</v>
      </c>
      <c r="F164" s="8">
        <v>298111205</v>
      </c>
      <c r="G164" s="2" t="s">
        <v>159</v>
      </c>
      <c r="H164" s="8">
        <f>+SUMIF(Ajustes!$C:$C,'Balance de Prueba'!$E164,Ajustes!E:E)</f>
        <v>0</v>
      </c>
      <c r="I164" s="8">
        <f>+SUMIF(Ajustes!$C:$C,'Balance de Prueba'!$E164,Ajustes!F:F)</f>
        <v>0</v>
      </c>
      <c r="J164" s="3">
        <f t="shared" si="12"/>
        <v>298111205</v>
      </c>
    </row>
    <row r="165" spans="1:10" ht="12.75" hidden="1" customHeight="1" x14ac:dyDescent="0.3">
      <c r="A165" s="2" t="str">
        <f t="shared" si="13"/>
        <v>13</v>
      </c>
      <c r="B165" s="2" t="str">
        <f t="shared" si="10"/>
        <v>1305</v>
      </c>
      <c r="C165" s="2">
        <v>13050503</v>
      </c>
      <c r="D165" s="2">
        <v>860000898</v>
      </c>
      <c r="E165" s="2" t="str">
        <f t="shared" si="11"/>
        <v>13050503860000898</v>
      </c>
      <c r="F165" s="8">
        <v>140489375</v>
      </c>
      <c r="G165" s="2" t="s">
        <v>160</v>
      </c>
      <c r="H165" s="8">
        <f>+SUMIF(Ajustes!$C:$C,'Balance de Prueba'!$E165,Ajustes!E:E)</f>
        <v>0</v>
      </c>
      <c r="I165" s="8">
        <f>+SUMIF(Ajustes!$C:$C,'Balance de Prueba'!$E165,Ajustes!F:F)</f>
        <v>0</v>
      </c>
      <c r="J165" s="3">
        <f t="shared" si="12"/>
        <v>140489375</v>
      </c>
    </row>
    <row r="166" spans="1:10" ht="12.75" hidden="1" customHeight="1" x14ac:dyDescent="0.3">
      <c r="A166" s="2" t="str">
        <f t="shared" si="13"/>
        <v>13</v>
      </c>
      <c r="B166" s="2" t="str">
        <f t="shared" si="10"/>
        <v>1305</v>
      </c>
      <c r="C166" s="2">
        <v>13050503</v>
      </c>
      <c r="D166" s="2">
        <v>860000996</v>
      </c>
      <c r="E166" s="2" t="str">
        <f t="shared" si="11"/>
        <v>13050503860000996</v>
      </c>
      <c r="F166" s="8">
        <v>574082726</v>
      </c>
      <c r="G166" s="2" t="s">
        <v>161</v>
      </c>
      <c r="H166" s="8">
        <f>+SUMIF(Ajustes!$C:$C,'Balance de Prueba'!$E166,Ajustes!E:E)</f>
        <v>0</v>
      </c>
      <c r="I166" s="8">
        <f>+SUMIF(Ajustes!$C:$C,'Balance de Prueba'!$E166,Ajustes!F:F)</f>
        <v>0</v>
      </c>
      <c r="J166" s="3">
        <f t="shared" si="12"/>
        <v>574082726</v>
      </c>
    </row>
    <row r="167" spans="1:10" ht="12.75" hidden="1" customHeight="1" x14ac:dyDescent="0.3">
      <c r="A167" s="2" t="str">
        <f t="shared" si="13"/>
        <v>13</v>
      </c>
      <c r="B167" s="2" t="str">
        <f t="shared" si="10"/>
        <v>1305</v>
      </c>
      <c r="C167" s="2">
        <v>13050503</v>
      </c>
      <c r="D167" s="2">
        <v>860002063</v>
      </c>
      <c r="E167" s="2" t="str">
        <f t="shared" si="11"/>
        <v>13050503860002063</v>
      </c>
      <c r="F167" s="8">
        <v>17903036</v>
      </c>
      <c r="G167" s="2" t="s">
        <v>162</v>
      </c>
      <c r="H167" s="8">
        <f>+SUMIF(Ajustes!$C:$C,'Balance de Prueba'!$E167,Ajustes!E:E)</f>
        <v>0</v>
      </c>
      <c r="I167" s="8">
        <f>+SUMIF(Ajustes!$C:$C,'Balance de Prueba'!$E167,Ajustes!F:F)</f>
        <v>0</v>
      </c>
      <c r="J167" s="3">
        <f t="shared" si="12"/>
        <v>17903036</v>
      </c>
    </row>
    <row r="168" spans="1:10" ht="12.75" hidden="1" customHeight="1" x14ac:dyDescent="0.3">
      <c r="A168" s="2" t="str">
        <f t="shared" si="13"/>
        <v>13</v>
      </c>
      <c r="B168" s="2" t="str">
        <f t="shared" si="10"/>
        <v>1305</v>
      </c>
      <c r="C168" s="2">
        <v>13050503</v>
      </c>
      <c r="D168" s="2">
        <v>860002536</v>
      </c>
      <c r="E168" s="2" t="str">
        <f t="shared" si="11"/>
        <v>13050503860002536</v>
      </c>
      <c r="F168" s="8">
        <v>4246694</v>
      </c>
      <c r="G168" s="2" t="s">
        <v>163</v>
      </c>
      <c r="H168" s="8">
        <f>+SUMIF(Ajustes!$C:$C,'Balance de Prueba'!$E168,Ajustes!E:E)</f>
        <v>0</v>
      </c>
      <c r="I168" s="8">
        <f>+SUMIF(Ajustes!$C:$C,'Balance de Prueba'!$E168,Ajustes!F:F)</f>
        <v>0</v>
      </c>
      <c r="J168" s="3">
        <f t="shared" si="12"/>
        <v>4246694</v>
      </c>
    </row>
    <row r="169" spans="1:10" ht="12.75" hidden="1" customHeight="1" x14ac:dyDescent="0.3">
      <c r="A169" s="2" t="str">
        <f t="shared" si="13"/>
        <v>13</v>
      </c>
      <c r="B169" s="2" t="str">
        <f t="shared" si="10"/>
        <v>1305</v>
      </c>
      <c r="C169" s="2">
        <v>13050503</v>
      </c>
      <c r="D169" s="2">
        <v>860004828</v>
      </c>
      <c r="E169" s="2" t="str">
        <f t="shared" si="11"/>
        <v>13050503860004828</v>
      </c>
      <c r="F169" s="8">
        <v>29768375</v>
      </c>
      <c r="G169" s="2" t="s">
        <v>164</v>
      </c>
      <c r="H169" s="8">
        <f>+SUMIF(Ajustes!$C:$C,'Balance de Prueba'!$E169,Ajustes!E:E)</f>
        <v>0</v>
      </c>
      <c r="I169" s="8">
        <f>+SUMIF(Ajustes!$C:$C,'Balance de Prueba'!$E169,Ajustes!F:F)</f>
        <v>0</v>
      </c>
      <c r="J169" s="3">
        <f t="shared" si="12"/>
        <v>29768375</v>
      </c>
    </row>
    <row r="170" spans="1:10" ht="12.75" hidden="1" customHeight="1" x14ac:dyDescent="0.3">
      <c r="A170" s="2" t="str">
        <f t="shared" si="13"/>
        <v>13</v>
      </c>
      <c r="B170" s="2" t="str">
        <f t="shared" si="10"/>
        <v>1305</v>
      </c>
      <c r="C170" s="2">
        <v>13050503</v>
      </c>
      <c r="D170" s="2">
        <v>860004828</v>
      </c>
      <c r="E170" s="2" t="str">
        <f t="shared" si="11"/>
        <v>13050503860004828</v>
      </c>
      <c r="F170" s="8">
        <v>8075226</v>
      </c>
      <c r="G170" s="2" t="s">
        <v>165</v>
      </c>
      <c r="H170" s="8">
        <f>+SUMIF(Ajustes!$C:$C,'Balance de Prueba'!$E170,Ajustes!E:E)</f>
        <v>0</v>
      </c>
      <c r="I170" s="8">
        <f>+SUMIF(Ajustes!$C:$C,'Balance de Prueba'!$E170,Ajustes!F:F)</f>
        <v>0</v>
      </c>
      <c r="J170" s="3">
        <f t="shared" si="12"/>
        <v>8075226</v>
      </c>
    </row>
    <row r="171" spans="1:10" ht="12.75" hidden="1" customHeight="1" x14ac:dyDescent="0.3">
      <c r="A171" s="2" t="str">
        <f t="shared" si="13"/>
        <v>13</v>
      </c>
      <c r="B171" s="2" t="str">
        <f t="shared" si="10"/>
        <v>1305</v>
      </c>
      <c r="C171" s="2">
        <v>13050503</v>
      </c>
      <c r="D171" s="2">
        <v>860004828</v>
      </c>
      <c r="E171" s="2" t="str">
        <f t="shared" si="11"/>
        <v>13050503860004828</v>
      </c>
      <c r="F171" s="8">
        <v>11007077</v>
      </c>
      <c r="G171" s="2" t="s">
        <v>166</v>
      </c>
      <c r="H171" s="8">
        <f>+SUMIF(Ajustes!$C:$C,'Balance de Prueba'!$E171,Ajustes!E:E)</f>
        <v>0</v>
      </c>
      <c r="I171" s="8">
        <f>+SUMIF(Ajustes!$C:$C,'Balance de Prueba'!$E171,Ajustes!F:F)</f>
        <v>0</v>
      </c>
      <c r="J171" s="3">
        <f t="shared" si="12"/>
        <v>11007077</v>
      </c>
    </row>
    <row r="172" spans="1:10" ht="12.75" hidden="1" customHeight="1" x14ac:dyDescent="0.3">
      <c r="A172" s="2" t="str">
        <f t="shared" si="13"/>
        <v>13</v>
      </c>
      <c r="B172" s="2" t="str">
        <f t="shared" si="10"/>
        <v>1305</v>
      </c>
      <c r="C172" s="2">
        <v>13050503</v>
      </c>
      <c r="D172" s="2">
        <v>860005050</v>
      </c>
      <c r="E172" s="2" t="str">
        <f t="shared" si="11"/>
        <v>13050503860005050</v>
      </c>
      <c r="F172" s="8">
        <v>570461206</v>
      </c>
      <c r="G172" s="2" t="s">
        <v>167</v>
      </c>
      <c r="H172" s="8">
        <f>+SUMIF(Ajustes!$C:$C,'Balance de Prueba'!$E172,Ajustes!E:E)</f>
        <v>0</v>
      </c>
      <c r="I172" s="8">
        <f>+SUMIF(Ajustes!$C:$C,'Balance de Prueba'!$E172,Ajustes!F:F)</f>
        <v>0</v>
      </c>
      <c r="J172" s="3">
        <f t="shared" si="12"/>
        <v>570461206</v>
      </c>
    </row>
    <row r="173" spans="1:10" ht="12.75" hidden="1" customHeight="1" x14ac:dyDescent="0.3">
      <c r="A173" s="2" t="str">
        <f t="shared" si="13"/>
        <v>13</v>
      </c>
      <c r="B173" s="2" t="str">
        <f t="shared" si="10"/>
        <v>1305</v>
      </c>
      <c r="C173" s="2">
        <v>13050503</v>
      </c>
      <c r="D173" s="2">
        <v>860006333</v>
      </c>
      <c r="E173" s="2" t="str">
        <f t="shared" si="11"/>
        <v>13050503860006333</v>
      </c>
      <c r="F173" s="8">
        <v>90674655</v>
      </c>
      <c r="G173" s="2" t="s">
        <v>168</v>
      </c>
      <c r="H173" s="8">
        <f>+SUMIF(Ajustes!$C:$C,'Balance de Prueba'!$E173,Ajustes!E:E)</f>
        <v>0</v>
      </c>
      <c r="I173" s="8">
        <f>+SUMIF(Ajustes!$C:$C,'Balance de Prueba'!$E173,Ajustes!F:F)</f>
        <v>0</v>
      </c>
      <c r="J173" s="3">
        <f t="shared" si="12"/>
        <v>90674655</v>
      </c>
    </row>
    <row r="174" spans="1:10" ht="12.75" hidden="1" customHeight="1" x14ac:dyDescent="0.3">
      <c r="A174" s="2" t="str">
        <f t="shared" si="13"/>
        <v>13</v>
      </c>
      <c r="B174" s="2" t="str">
        <f t="shared" si="10"/>
        <v>1305</v>
      </c>
      <c r="C174" s="2">
        <v>13050503</v>
      </c>
      <c r="D174" s="2">
        <v>860006421</v>
      </c>
      <c r="E174" s="2" t="str">
        <f t="shared" si="11"/>
        <v>13050503860006421</v>
      </c>
      <c r="F174" s="8">
        <v>7295245</v>
      </c>
      <c r="G174" s="2" t="s">
        <v>169</v>
      </c>
      <c r="H174" s="8">
        <f>+SUMIF(Ajustes!$C:$C,'Balance de Prueba'!$E174,Ajustes!E:E)</f>
        <v>0</v>
      </c>
      <c r="I174" s="8">
        <f>+SUMIF(Ajustes!$C:$C,'Balance de Prueba'!$E174,Ajustes!F:F)</f>
        <v>0</v>
      </c>
      <c r="J174" s="3">
        <f t="shared" si="12"/>
        <v>7295245</v>
      </c>
    </row>
    <row r="175" spans="1:10" ht="12.75" hidden="1" customHeight="1" x14ac:dyDescent="0.3">
      <c r="A175" s="2" t="str">
        <f t="shared" si="13"/>
        <v>13</v>
      </c>
      <c r="B175" s="2" t="str">
        <f t="shared" si="10"/>
        <v>1305</v>
      </c>
      <c r="C175" s="2">
        <v>13050503</v>
      </c>
      <c r="D175" s="2">
        <v>860007538</v>
      </c>
      <c r="E175" s="2" t="str">
        <f t="shared" si="11"/>
        <v>13050503860007538</v>
      </c>
      <c r="F175" s="8">
        <v>28615449</v>
      </c>
      <c r="G175" s="2" t="s">
        <v>170</v>
      </c>
      <c r="H175" s="8">
        <f>+SUMIF(Ajustes!$C:$C,'Balance de Prueba'!$E175,Ajustes!E:E)</f>
        <v>0</v>
      </c>
      <c r="I175" s="8">
        <f>+SUMIF(Ajustes!$C:$C,'Balance de Prueba'!$E175,Ajustes!F:F)</f>
        <v>0</v>
      </c>
      <c r="J175" s="3">
        <f t="shared" si="12"/>
        <v>28615449</v>
      </c>
    </row>
    <row r="176" spans="1:10" ht="12.75" hidden="1" customHeight="1" x14ac:dyDescent="0.3">
      <c r="A176" s="2" t="str">
        <f t="shared" si="13"/>
        <v>13</v>
      </c>
      <c r="B176" s="2" t="str">
        <f t="shared" si="10"/>
        <v>1305</v>
      </c>
      <c r="C176" s="2">
        <v>13050503</v>
      </c>
      <c r="D176" s="2">
        <v>860007538</v>
      </c>
      <c r="E176" s="2" t="str">
        <f t="shared" si="11"/>
        <v>13050503860007538</v>
      </c>
      <c r="F176" s="8">
        <v>8478198</v>
      </c>
      <c r="G176" s="2" t="s">
        <v>171</v>
      </c>
      <c r="H176" s="8">
        <f>+SUMIF(Ajustes!$C:$C,'Balance de Prueba'!$E176,Ajustes!E:E)</f>
        <v>0</v>
      </c>
      <c r="I176" s="8">
        <f>+SUMIF(Ajustes!$C:$C,'Balance de Prueba'!$E176,Ajustes!F:F)</f>
        <v>0</v>
      </c>
      <c r="J176" s="3">
        <f t="shared" si="12"/>
        <v>8478198</v>
      </c>
    </row>
    <row r="177" spans="1:10" ht="12.75" hidden="1" customHeight="1" x14ac:dyDescent="0.3">
      <c r="A177" s="2" t="str">
        <f t="shared" si="13"/>
        <v>13</v>
      </c>
      <c r="B177" s="2" t="str">
        <f t="shared" si="10"/>
        <v>1305</v>
      </c>
      <c r="C177" s="2">
        <v>13050503</v>
      </c>
      <c r="D177" s="2">
        <v>860007538</v>
      </c>
      <c r="E177" s="2" t="str">
        <f t="shared" si="11"/>
        <v>13050503860007538</v>
      </c>
      <c r="F177" s="8">
        <v>138588983</v>
      </c>
      <c r="G177" s="2" t="s">
        <v>172</v>
      </c>
      <c r="H177" s="8">
        <f>+SUMIF(Ajustes!$C:$C,'Balance de Prueba'!$E177,Ajustes!E:E)</f>
        <v>0</v>
      </c>
      <c r="I177" s="8">
        <f>+SUMIF(Ajustes!$C:$C,'Balance de Prueba'!$E177,Ajustes!F:F)</f>
        <v>0</v>
      </c>
      <c r="J177" s="3">
        <f t="shared" si="12"/>
        <v>138588983</v>
      </c>
    </row>
    <row r="178" spans="1:10" ht="12.75" hidden="1" customHeight="1" x14ac:dyDescent="0.3">
      <c r="A178" s="2" t="str">
        <f t="shared" si="13"/>
        <v>13</v>
      </c>
      <c r="B178" s="2" t="str">
        <f t="shared" si="10"/>
        <v>1305</v>
      </c>
      <c r="C178" s="2">
        <v>13050503</v>
      </c>
      <c r="D178" s="2">
        <v>860010192</v>
      </c>
      <c r="E178" s="2" t="str">
        <f t="shared" si="11"/>
        <v>13050503860010192</v>
      </c>
      <c r="F178" s="8">
        <v>16557068</v>
      </c>
      <c r="G178" s="2" t="s">
        <v>173</v>
      </c>
      <c r="H178" s="8">
        <f>+SUMIF(Ajustes!$C:$C,'Balance de Prueba'!$E178,Ajustes!E:E)</f>
        <v>0</v>
      </c>
      <c r="I178" s="8">
        <f>+SUMIF(Ajustes!$C:$C,'Balance de Prueba'!$E178,Ajustes!F:F)</f>
        <v>0</v>
      </c>
      <c r="J178" s="3">
        <f t="shared" si="12"/>
        <v>16557068</v>
      </c>
    </row>
    <row r="179" spans="1:10" ht="12.75" hidden="1" customHeight="1" x14ac:dyDescent="0.3">
      <c r="A179" s="2" t="str">
        <f t="shared" si="13"/>
        <v>13</v>
      </c>
      <c r="B179" s="2" t="str">
        <f t="shared" si="10"/>
        <v>1305</v>
      </c>
      <c r="C179" s="2">
        <v>13050503</v>
      </c>
      <c r="D179" s="2">
        <v>860017005</v>
      </c>
      <c r="E179" s="2" t="str">
        <f t="shared" si="11"/>
        <v>13050503860017005</v>
      </c>
      <c r="F179" s="8">
        <v>49604964</v>
      </c>
      <c r="G179" s="2" t="s">
        <v>174</v>
      </c>
      <c r="H179" s="8">
        <f>+SUMIF(Ajustes!$C:$C,'Balance de Prueba'!$E179,Ajustes!E:E)</f>
        <v>0</v>
      </c>
      <c r="I179" s="8">
        <f>+SUMIF(Ajustes!$C:$C,'Balance de Prueba'!$E179,Ajustes!F:F)</f>
        <v>0</v>
      </c>
      <c r="J179" s="3">
        <f t="shared" si="12"/>
        <v>49604964</v>
      </c>
    </row>
    <row r="180" spans="1:10" ht="12.75" hidden="1" customHeight="1" x14ac:dyDescent="0.3">
      <c r="A180" s="2" t="str">
        <f t="shared" si="13"/>
        <v>13</v>
      </c>
      <c r="B180" s="2" t="str">
        <f t="shared" si="10"/>
        <v>1305</v>
      </c>
      <c r="C180" s="2">
        <v>13050503</v>
      </c>
      <c r="D180" s="2">
        <v>860017055</v>
      </c>
      <c r="E180" s="2" t="str">
        <f t="shared" si="11"/>
        <v>13050503860017055</v>
      </c>
      <c r="F180" s="8">
        <v>13456000</v>
      </c>
      <c r="G180" s="2" t="s">
        <v>175</v>
      </c>
      <c r="H180" s="8">
        <f>+SUMIF(Ajustes!$C:$C,'Balance de Prueba'!$E180,Ajustes!E:E)</f>
        <v>0</v>
      </c>
      <c r="I180" s="8">
        <f>+SUMIF(Ajustes!$C:$C,'Balance de Prueba'!$E180,Ajustes!F:F)</f>
        <v>0</v>
      </c>
      <c r="J180" s="3">
        <f t="shared" si="12"/>
        <v>13456000</v>
      </c>
    </row>
    <row r="181" spans="1:10" ht="12.75" hidden="1" customHeight="1" x14ac:dyDescent="0.3">
      <c r="A181" s="2" t="str">
        <f t="shared" si="13"/>
        <v>13</v>
      </c>
      <c r="B181" s="2" t="str">
        <f t="shared" si="10"/>
        <v>1305</v>
      </c>
      <c r="C181" s="2">
        <v>13050503</v>
      </c>
      <c r="D181" s="2">
        <v>860019205</v>
      </c>
      <c r="E181" s="2" t="str">
        <f t="shared" si="11"/>
        <v>13050503860019205</v>
      </c>
      <c r="F181" s="8">
        <v>31230001</v>
      </c>
      <c r="G181" s="2" t="s">
        <v>176</v>
      </c>
      <c r="H181" s="8">
        <f>+SUMIF(Ajustes!$C:$C,'Balance de Prueba'!$E181,Ajustes!E:E)</f>
        <v>0</v>
      </c>
      <c r="I181" s="8">
        <f>+SUMIF(Ajustes!$C:$C,'Balance de Prueba'!$E181,Ajustes!F:F)</f>
        <v>0</v>
      </c>
      <c r="J181" s="3">
        <f t="shared" si="12"/>
        <v>31230001</v>
      </c>
    </row>
    <row r="182" spans="1:10" ht="12.75" hidden="1" customHeight="1" x14ac:dyDescent="0.3">
      <c r="A182" s="2" t="str">
        <f t="shared" si="13"/>
        <v>13</v>
      </c>
      <c r="B182" s="2" t="str">
        <f t="shared" si="10"/>
        <v>1305</v>
      </c>
      <c r="C182" s="2">
        <v>13050503</v>
      </c>
      <c r="D182" s="2">
        <v>860029445</v>
      </c>
      <c r="E182" s="2" t="str">
        <f t="shared" si="11"/>
        <v>13050503860029445</v>
      </c>
      <c r="F182" s="8">
        <v>8696392</v>
      </c>
      <c r="G182" s="2" t="s">
        <v>177</v>
      </c>
      <c r="H182" s="8">
        <f>+SUMIF(Ajustes!$C:$C,'Balance de Prueba'!$E182,Ajustes!E:E)</f>
        <v>0</v>
      </c>
      <c r="I182" s="8">
        <f>+SUMIF(Ajustes!$C:$C,'Balance de Prueba'!$E182,Ajustes!F:F)</f>
        <v>0</v>
      </c>
      <c r="J182" s="3">
        <f t="shared" si="12"/>
        <v>8696392</v>
      </c>
    </row>
    <row r="183" spans="1:10" ht="12.75" hidden="1" customHeight="1" x14ac:dyDescent="0.3">
      <c r="A183" s="2" t="str">
        <f t="shared" si="13"/>
        <v>13</v>
      </c>
      <c r="B183" s="2" t="str">
        <f t="shared" si="10"/>
        <v>1305</v>
      </c>
      <c r="C183" s="2">
        <v>13050503</v>
      </c>
      <c r="D183" s="2">
        <v>860039794</v>
      </c>
      <c r="E183" s="2" t="str">
        <f t="shared" si="11"/>
        <v>13050503860039794</v>
      </c>
      <c r="F183" s="8">
        <v>1445238</v>
      </c>
      <c r="G183" s="2" t="s">
        <v>178</v>
      </c>
      <c r="H183" s="8">
        <f>+SUMIF(Ajustes!$C:$C,'Balance de Prueba'!$E183,Ajustes!E:E)</f>
        <v>0</v>
      </c>
      <c r="I183" s="8">
        <f>+SUMIF(Ajustes!$C:$C,'Balance de Prueba'!$E183,Ajustes!F:F)</f>
        <v>0</v>
      </c>
      <c r="J183" s="3">
        <f t="shared" si="12"/>
        <v>1445238</v>
      </c>
    </row>
    <row r="184" spans="1:10" ht="12.75" hidden="1" customHeight="1" x14ac:dyDescent="0.3">
      <c r="A184" s="2" t="str">
        <f t="shared" si="13"/>
        <v>13</v>
      </c>
      <c r="B184" s="2" t="str">
        <f t="shared" si="10"/>
        <v>1305</v>
      </c>
      <c r="C184" s="2">
        <v>13050503</v>
      </c>
      <c r="D184" s="2">
        <v>860044798</v>
      </c>
      <c r="E184" s="2" t="str">
        <f t="shared" si="11"/>
        <v>13050503860044798</v>
      </c>
      <c r="F184" s="8">
        <v>16248073</v>
      </c>
      <c r="G184" s="2" t="s">
        <v>179</v>
      </c>
      <c r="H184" s="8">
        <f>+SUMIF(Ajustes!$C:$C,'Balance de Prueba'!$E184,Ajustes!E:E)</f>
        <v>0</v>
      </c>
      <c r="I184" s="8">
        <f>+SUMIF(Ajustes!$C:$C,'Balance de Prueba'!$E184,Ajustes!F:F)</f>
        <v>0</v>
      </c>
      <c r="J184" s="3">
        <f t="shared" si="12"/>
        <v>16248073</v>
      </c>
    </row>
    <row r="185" spans="1:10" ht="12.75" hidden="1" customHeight="1" x14ac:dyDescent="0.3">
      <c r="A185" s="2" t="str">
        <f t="shared" si="13"/>
        <v>13</v>
      </c>
      <c r="B185" s="2" t="str">
        <f t="shared" si="10"/>
        <v>1305</v>
      </c>
      <c r="C185" s="2">
        <v>13050503</v>
      </c>
      <c r="D185" s="2">
        <v>860048867</v>
      </c>
      <c r="E185" s="2" t="str">
        <f t="shared" si="11"/>
        <v>13050503860048867</v>
      </c>
      <c r="F185" s="8">
        <v>41408155</v>
      </c>
      <c r="G185" s="2" t="s">
        <v>180</v>
      </c>
      <c r="H185" s="8">
        <f>+SUMIF(Ajustes!$C:$C,'Balance de Prueba'!$E185,Ajustes!E:E)</f>
        <v>0</v>
      </c>
      <c r="I185" s="8">
        <f>+SUMIF(Ajustes!$C:$C,'Balance de Prueba'!$E185,Ajustes!F:F)</f>
        <v>0</v>
      </c>
      <c r="J185" s="3">
        <f t="shared" si="12"/>
        <v>41408155</v>
      </c>
    </row>
    <row r="186" spans="1:10" ht="12.75" hidden="1" customHeight="1" x14ac:dyDescent="0.3">
      <c r="A186" s="2" t="str">
        <f t="shared" si="13"/>
        <v>13</v>
      </c>
      <c r="B186" s="2" t="str">
        <f t="shared" si="10"/>
        <v>1305</v>
      </c>
      <c r="C186" s="2">
        <v>13050503</v>
      </c>
      <c r="D186" s="2">
        <v>860051867</v>
      </c>
      <c r="E186" s="2" t="str">
        <f t="shared" si="11"/>
        <v>13050503860051867</v>
      </c>
      <c r="F186" s="8">
        <v>41212</v>
      </c>
      <c r="G186" s="2" t="s">
        <v>181</v>
      </c>
      <c r="H186" s="8">
        <f>+SUMIF(Ajustes!$C:$C,'Balance de Prueba'!$E186,Ajustes!E:E)</f>
        <v>0</v>
      </c>
      <c r="I186" s="8">
        <f>+SUMIF(Ajustes!$C:$C,'Balance de Prueba'!$E186,Ajustes!F:F)</f>
        <v>0</v>
      </c>
      <c r="J186" s="3">
        <f t="shared" si="12"/>
        <v>41212</v>
      </c>
    </row>
    <row r="187" spans="1:10" ht="12.75" hidden="1" customHeight="1" x14ac:dyDescent="0.3">
      <c r="A187" s="2" t="str">
        <f t="shared" si="13"/>
        <v>13</v>
      </c>
      <c r="B187" s="2" t="str">
        <f t="shared" si="10"/>
        <v>1305</v>
      </c>
      <c r="C187" s="2">
        <v>13050503</v>
      </c>
      <c r="D187" s="2">
        <v>860052070</v>
      </c>
      <c r="E187" s="2" t="str">
        <f t="shared" si="11"/>
        <v>13050503860052070</v>
      </c>
      <c r="F187" s="8">
        <v>38608550</v>
      </c>
      <c r="G187" s="2" t="s">
        <v>182</v>
      </c>
      <c r="H187" s="8">
        <f>+SUMIF(Ajustes!$C:$C,'Balance de Prueba'!$E187,Ajustes!E:E)</f>
        <v>0</v>
      </c>
      <c r="I187" s="8">
        <f>+SUMIF(Ajustes!$C:$C,'Balance de Prueba'!$E187,Ajustes!F:F)</f>
        <v>0</v>
      </c>
      <c r="J187" s="3">
        <f t="shared" si="12"/>
        <v>38608550</v>
      </c>
    </row>
    <row r="188" spans="1:10" ht="12.75" hidden="1" customHeight="1" x14ac:dyDescent="0.3">
      <c r="A188" s="2" t="str">
        <f t="shared" si="13"/>
        <v>13</v>
      </c>
      <c r="B188" s="2" t="str">
        <f t="shared" si="10"/>
        <v>1305</v>
      </c>
      <c r="C188" s="2">
        <v>13050503</v>
      </c>
      <c r="D188" s="2">
        <v>860058979</v>
      </c>
      <c r="E188" s="2" t="str">
        <f t="shared" si="11"/>
        <v>13050503860058979</v>
      </c>
      <c r="F188" s="8">
        <v>26337104</v>
      </c>
      <c r="G188" s="2" t="s">
        <v>183</v>
      </c>
      <c r="H188" s="8">
        <f>+SUMIF(Ajustes!$C:$C,'Balance de Prueba'!$E188,Ajustes!E:E)</f>
        <v>0</v>
      </c>
      <c r="I188" s="8">
        <f>+SUMIF(Ajustes!$C:$C,'Balance de Prueba'!$E188,Ajustes!F:F)</f>
        <v>0</v>
      </c>
      <c r="J188" s="3">
        <f t="shared" si="12"/>
        <v>26337104</v>
      </c>
    </row>
    <row r="189" spans="1:10" ht="12.75" hidden="1" customHeight="1" x14ac:dyDescent="0.3">
      <c r="A189" s="2" t="str">
        <f t="shared" si="13"/>
        <v>13</v>
      </c>
      <c r="B189" s="2" t="str">
        <f t="shared" si="10"/>
        <v>1305</v>
      </c>
      <c r="C189" s="2">
        <v>13050503</v>
      </c>
      <c r="D189" s="2">
        <v>860075208</v>
      </c>
      <c r="E189" s="2" t="str">
        <f t="shared" si="11"/>
        <v>13050503860075208</v>
      </c>
      <c r="F189" s="8">
        <v>52925244</v>
      </c>
      <c r="G189" s="2" t="s">
        <v>184</v>
      </c>
      <c r="H189" s="8">
        <f>+SUMIF(Ajustes!$C:$C,'Balance de Prueba'!$E189,Ajustes!E:E)</f>
        <v>0</v>
      </c>
      <c r="I189" s="8">
        <f>+SUMIF(Ajustes!$C:$C,'Balance de Prueba'!$E189,Ajustes!F:F)</f>
        <v>0</v>
      </c>
      <c r="J189" s="3">
        <f t="shared" si="12"/>
        <v>52925244</v>
      </c>
    </row>
    <row r="190" spans="1:10" ht="12.75" hidden="1" customHeight="1" x14ac:dyDescent="0.3">
      <c r="A190" s="2" t="str">
        <f t="shared" si="13"/>
        <v>13</v>
      </c>
      <c r="B190" s="2" t="str">
        <f t="shared" si="10"/>
        <v>1305</v>
      </c>
      <c r="C190" s="2">
        <v>13050503</v>
      </c>
      <c r="D190" s="2">
        <v>860076820</v>
      </c>
      <c r="E190" s="2" t="str">
        <f t="shared" si="11"/>
        <v>13050503860076820</v>
      </c>
      <c r="F190" s="8">
        <v>61971743</v>
      </c>
      <c r="G190" s="2" t="s">
        <v>185</v>
      </c>
      <c r="H190" s="8">
        <f>+SUMIF(Ajustes!$C:$C,'Balance de Prueba'!$E190,Ajustes!E:E)</f>
        <v>0</v>
      </c>
      <c r="I190" s="8">
        <f>+SUMIF(Ajustes!$C:$C,'Balance de Prueba'!$E190,Ajustes!F:F)</f>
        <v>0</v>
      </c>
      <c r="J190" s="3">
        <f t="shared" si="12"/>
        <v>61971743</v>
      </c>
    </row>
    <row r="191" spans="1:10" ht="12.75" hidden="1" customHeight="1" x14ac:dyDescent="0.3">
      <c r="A191" s="2" t="str">
        <f t="shared" si="13"/>
        <v>13</v>
      </c>
      <c r="B191" s="2" t="str">
        <f t="shared" si="10"/>
        <v>1305</v>
      </c>
      <c r="C191" s="2">
        <v>13050503</v>
      </c>
      <c r="D191" s="2">
        <v>860451858</v>
      </c>
      <c r="E191" s="2" t="str">
        <f t="shared" si="11"/>
        <v>13050503860451858</v>
      </c>
      <c r="F191" s="8">
        <v>5611499</v>
      </c>
      <c r="G191" s="2" t="s">
        <v>186</v>
      </c>
      <c r="H191" s="8">
        <f>+SUMIF(Ajustes!$C:$C,'Balance de Prueba'!$E191,Ajustes!E:E)</f>
        <v>0</v>
      </c>
      <c r="I191" s="8">
        <f>+SUMIF(Ajustes!$C:$C,'Balance de Prueba'!$E191,Ajustes!F:F)</f>
        <v>0</v>
      </c>
      <c r="J191" s="3">
        <f t="shared" si="12"/>
        <v>5611499</v>
      </c>
    </row>
    <row r="192" spans="1:10" ht="12.75" hidden="1" customHeight="1" x14ac:dyDescent="0.3">
      <c r="A192" s="2" t="str">
        <f t="shared" si="13"/>
        <v>13</v>
      </c>
      <c r="B192" s="2" t="str">
        <f t="shared" si="10"/>
        <v>1305</v>
      </c>
      <c r="C192" s="2">
        <v>13050503</v>
      </c>
      <c r="D192" s="2">
        <v>860525060</v>
      </c>
      <c r="E192" s="2" t="str">
        <f t="shared" si="11"/>
        <v>13050503860525060</v>
      </c>
      <c r="F192" s="8">
        <v>8106802</v>
      </c>
      <c r="G192" s="2" t="s">
        <v>187</v>
      </c>
      <c r="H192" s="8">
        <f>+SUMIF(Ajustes!$C:$C,'Balance de Prueba'!$E192,Ajustes!E:E)</f>
        <v>0</v>
      </c>
      <c r="I192" s="8">
        <f>+SUMIF(Ajustes!$C:$C,'Balance de Prueba'!$E192,Ajustes!F:F)</f>
        <v>0</v>
      </c>
      <c r="J192" s="3">
        <f t="shared" si="12"/>
        <v>8106802</v>
      </c>
    </row>
    <row r="193" spans="1:10" ht="12.75" hidden="1" customHeight="1" x14ac:dyDescent="0.3">
      <c r="A193" s="2" t="str">
        <f t="shared" si="13"/>
        <v>13</v>
      </c>
      <c r="B193" s="2" t="str">
        <f t="shared" si="10"/>
        <v>1305</v>
      </c>
      <c r="C193" s="2">
        <v>13050503</v>
      </c>
      <c r="D193" s="2">
        <v>890106814</v>
      </c>
      <c r="E193" s="2" t="str">
        <f t="shared" si="11"/>
        <v>13050503890106814</v>
      </c>
      <c r="F193" s="8">
        <v>272832</v>
      </c>
      <c r="G193" s="2" t="s">
        <v>188</v>
      </c>
      <c r="H193" s="8">
        <f>+SUMIF(Ajustes!$C:$C,'Balance de Prueba'!$E193,Ajustes!E:E)</f>
        <v>0</v>
      </c>
      <c r="I193" s="8">
        <f>+SUMIF(Ajustes!$C:$C,'Balance de Prueba'!$E193,Ajustes!F:F)</f>
        <v>0</v>
      </c>
      <c r="J193" s="3">
        <f t="shared" si="12"/>
        <v>272832</v>
      </c>
    </row>
    <row r="194" spans="1:10" ht="12.75" hidden="1" customHeight="1" x14ac:dyDescent="0.3">
      <c r="A194" s="2" t="str">
        <f t="shared" si="13"/>
        <v>13</v>
      </c>
      <c r="B194" s="2" t="str">
        <f t="shared" si="10"/>
        <v>1305</v>
      </c>
      <c r="C194" s="2">
        <v>13050503</v>
      </c>
      <c r="D194" s="2">
        <v>890200474</v>
      </c>
      <c r="E194" s="2" t="str">
        <f t="shared" si="11"/>
        <v>13050503890200474</v>
      </c>
      <c r="F194" s="8">
        <v>8209710</v>
      </c>
      <c r="G194" s="2" t="s">
        <v>189</v>
      </c>
      <c r="H194" s="8">
        <f>+SUMIF(Ajustes!$C:$C,'Balance de Prueba'!$E194,Ajustes!E:E)</f>
        <v>0</v>
      </c>
      <c r="I194" s="8">
        <f>+SUMIF(Ajustes!$C:$C,'Balance de Prueba'!$E194,Ajustes!F:F)</f>
        <v>0</v>
      </c>
      <c r="J194" s="3">
        <f t="shared" si="12"/>
        <v>8209710</v>
      </c>
    </row>
    <row r="195" spans="1:10" ht="12.75" hidden="1" customHeight="1" x14ac:dyDescent="0.3">
      <c r="A195" s="2" t="str">
        <f t="shared" si="13"/>
        <v>13</v>
      </c>
      <c r="B195" s="2" t="str">
        <f t="shared" si="10"/>
        <v>1305</v>
      </c>
      <c r="C195" s="2">
        <v>13050503</v>
      </c>
      <c r="D195" s="2">
        <v>890200613</v>
      </c>
      <c r="E195" s="2" t="str">
        <f t="shared" si="11"/>
        <v>13050503890200613</v>
      </c>
      <c r="F195" s="8">
        <v>3166800</v>
      </c>
      <c r="G195" s="2" t="s">
        <v>190</v>
      </c>
      <c r="H195" s="8">
        <f>+SUMIF(Ajustes!$C:$C,'Balance de Prueba'!$E195,Ajustes!E:E)</f>
        <v>0</v>
      </c>
      <c r="I195" s="8">
        <f>+SUMIF(Ajustes!$C:$C,'Balance de Prueba'!$E195,Ajustes!F:F)</f>
        <v>0</v>
      </c>
      <c r="J195" s="3">
        <f t="shared" si="12"/>
        <v>3166800</v>
      </c>
    </row>
    <row r="196" spans="1:10" ht="12.75" hidden="1" customHeight="1" x14ac:dyDescent="0.3">
      <c r="A196" s="2" t="str">
        <f t="shared" si="13"/>
        <v>13</v>
      </c>
      <c r="B196" s="2" t="str">
        <f t="shared" si="10"/>
        <v>1305</v>
      </c>
      <c r="C196" s="2">
        <v>13050503</v>
      </c>
      <c r="D196" s="2">
        <v>890201881</v>
      </c>
      <c r="E196" s="2" t="str">
        <f t="shared" si="11"/>
        <v>13050503890201881</v>
      </c>
      <c r="F196" s="8">
        <v>52501628</v>
      </c>
      <c r="G196" s="2" t="s">
        <v>191</v>
      </c>
      <c r="H196" s="8">
        <f>+SUMIF(Ajustes!$C:$C,'Balance de Prueba'!$E196,Ajustes!E:E)</f>
        <v>0</v>
      </c>
      <c r="I196" s="8">
        <f>+SUMIF(Ajustes!$C:$C,'Balance de Prueba'!$E196,Ajustes!F:F)</f>
        <v>0</v>
      </c>
      <c r="J196" s="3">
        <f t="shared" si="12"/>
        <v>52501628</v>
      </c>
    </row>
    <row r="197" spans="1:10" ht="12.75" hidden="1" customHeight="1" x14ac:dyDescent="0.3">
      <c r="A197" s="2" t="str">
        <f t="shared" si="13"/>
        <v>13</v>
      </c>
      <c r="B197" s="2" t="str">
        <f t="shared" ref="B197:B260" si="14">+LEFT(C197,4)</f>
        <v>1305</v>
      </c>
      <c r="C197" s="2">
        <v>13050503</v>
      </c>
      <c r="D197" s="2">
        <v>890204396</v>
      </c>
      <c r="E197" s="2" t="str">
        <f t="shared" ref="E197:E260" si="15">+C197&amp;D197</f>
        <v>13050503890204396</v>
      </c>
      <c r="F197" s="8">
        <v>363156</v>
      </c>
      <c r="G197" s="2" t="s">
        <v>192</v>
      </c>
      <c r="H197" s="8">
        <f>+SUMIF(Ajustes!$C:$C,'Balance de Prueba'!$E197,Ajustes!E:E)</f>
        <v>0</v>
      </c>
      <c r="I197" s="8">
        <f>+SUMIF(Ajustes!$C:$C,'Balance de Prueba'!$E197,Ajustes!F:F)</f>
        <v>0</v>
      </c>
      <c r="J197" s="3">
        <f t="shared" ref="J197:J260" si="16">+F197+H197-I197</f>
        <v>363156</v>
      </c>
    </row>
    <row r="198" spans="1:10" ht="12.75" hidden="1" customHeight="1" x14ac:dyDescent="0.3">
      <c r="A198" s="2" t="str">
        <f t="shared" si="13"/>
        <v>13</v>
      </c>
      <c r="B198" s="2" t="str">
        <f t="shared" si="14"/>
        <v>1305</v>
      </c>
      <c r="C198" s="2">
        <v>13050503</v>
      </c>
      <c r="D198" s="2">
        <v>890207056</v>
      </c>
      <c r="E198" s="2" t="str">
        <f t="shared" si="15"/>
        <v>13050503890207056</v>
      </c>
      <c r="F198" s="8">
        <v>12708259</v>
      </c>
      <c r="G198" s="2" t="s">
        <v>193</v>
      </c>
      <c r="H198" s="8">
        <f>+SUMIF(Ajustes!$C:$C,'Balance de Prueba'!$E198,Ajustes!E:E)</f>
        <v>0</v>
      </c>
      <c r="I198" s="8">
        <f>+SUMIF(Ajustes!$C:$C,'Balance de Prueba'!$E198,Ajustes!F:F)</f>
        <v>0</v>
      </c>
      <c r="J198" s="3">
        <f t="shared" si="16"/>
        <v>12708259</v>
      </c>
    </row>
    <row r="199" spans="1:10" ht="12.75" hidden="1" customHeight="1" x14ac:dyDescent="0.3">
      <c r="A199" s="2" t="str">
        <f t="shared" si="13"/>
        <v>13</v>
      </c>
      <c r="B199" s="2" t="str">
        <f t="shared" si="14"/>
        <v>1305</v>
      </c>
      <c r="C199" s="2">
        <v>13050503</v>
      </c>
      <c r="D199" s="2">
        <v>890209028</v>
      </c>
      <c r="E199" s="2" t="str">
        <f t="shared" si="15"/>
        <v>13050503890209028</v>
      </c>
      <c r="F199" s="8">
        <v>1264400</v>
      </c>
      <c r="G199" s="2" t="s">
        <v>194</v>
      </c>
      <c r="H199" s="8">
        <f>+SUMIF(Ajustes!$C:$C,'Balance de Prueba'!$E199,Ajustes!E:E)</f>
        <v>0</v>
      </c>
      <c r="I199" s="8">
        <f>+SUMIF(Ajustes!$C:$C,'Balance de Prueba'!$E199,Ajustes!F:F)</f>
        <v>0</v>
      </c>
      <c r="J199" s="3">
        <f t="shared" si="16"/>
        <v>1264400</v>
      </c>
    </row>
    <row r="200" spans="1:10" ht="12.75" hidden="1" customHeight="1" x14ac:dyDescent="0.3">
      <c r="A200" s="2" t="str">
        <f t="shared" ref="A200:A263" si="17">+LEFT(C200,2)</f>
        <v>13</v>
      </c>
      <c r="B200" s="2" t="str">
        <f t="shared" si="14"/>
        <v>1305</v>
      </c>
      <c r="C200" s="2">
        <v>13050503</v>
      </c>
      <c r="D200" s="2">
        <v>890211570</v>
      </c>
      <c r="E200" s="2" t="str">
        <f t="shared" si="15"/>
        <v>13050503890211570</v>
      </c>
      <c r="F200" s="8">
        <v>12667542</v>
      </c>
      <c r="G200" s="2" t="s">
        <v>195</v>
      </c>
      <c r="H200" s="8">
        <f>+SUMIF(Ajustes!$C:$C,'Balance de Prueba'!$E200,Ajustes!E:E)</f>
        <v>0</v>
      </c>
      <c r="I200" s="8">
        <f>+SUMIF(Ajustes!$C:$C,'Balance de Prueba'!$E200,Ajustes!F:F)</f>
        <v>0</v>
      </c>
      <c r="J200" s="3">
        <f t="shared" si="16"/>
        <v>12667542</v>
      </c>
    </row>
    <row r="201" spans="1:10" ht="12.75" hidden="1" customHeight="1" x14ac:dyDescent="0.3">
      <c r="A201" s="2" t="str">
        <f t="shared" si="17"/>
        <v>13</v>
      </c>
      <c r="B201" s="2" t="str">
        <f t="shared" si="14"/>
        <v>1305</v>
      </c>
      <c r="C201" s="2">
        <v>13050503</v>
      </c>
      <c r="D201" s="2">
        <v>890301690</v>
      </c>
      <c r="E201" s="2" t="str">
        <f t="shared" si="15"/>
        <v>13050503890301690</v>
      </c>
      <c r="F201" s="8">
        <v>289560642</v>
      </c>
      <c r="G201" s="2" t="s">
        <v>196</v>
      </c>
      <c r="H201" s="8">
        <f>+SUMIF(Ajustes!$C:$C,'Balance de Prueba'!$E201,Ajustes!E:E)</f>
        <v>0</v>
      </c>
      <c r="I201" s="8">
        <f>+SUMIF(Ajustes!$C:$C,'Balance de Prueba'!$E201,Ajustes!F:F)</f>
        <v>0</v>
      </c>
      <c r="J201" s="3">
        <f t="shared" si="16"/>
        <v>289560642</v>
      </c>
    </row>
    <row r="202" spans="1:10" ht="12.75" hidden="1" customHeight="1" x14ac:dyDescent="0.3">
      <c r="A202" s="2" t="str">
        <f t="shared" si="17"/>
        <v>13</v>
      </c>
      <c r="B202" s="2" t="str">
        <f t="shared" si="14"/>
        <v>1305</v>
      </c>
      <c r="C202" s="2">
        <v>13050503</v>
      </c>
      <c r="D202" s="2">
        <v>890302594</v>
      </c>
      <c r="E202" s="2" t="str">
        <f t="shared" si="15"/>
        <v>13050503890302594</v>
      </c>
      <c r="F202" s="8">
        <v>76300974</v>
      </c>
      <c r="G202" s="2" t="s">
        <v>197</v>
      </c>
      <c r="H202" s="8">
        <f>+SUMIF(Ajustes!$C:$C,'Balance de Prueba'!$E202,Ajustes!E:E)</f>
        <v>0</v>
      </c>
      <c r="I202" s="8">
        <f>+SUMIF(Ajustes!$C:$C,'Balance de Prueba'!$E202,Ajustes!F:F)</f>
        <v>0</v>
      </c>
      <c r="J202" s="3">
        <f t="shared" si="16"/>
        <v>76300974</v>
      </c>
    </row>
    <row r="203" spans="1:10" ht="12.75" hidden="1" customHeight="1" x14ac:dyDescent="0.3">
      <c r="A203" s="2" t="str">
        <f t="shared" si="17"/>
        <v>13</v>
      </c>
      <c r="B203" s="2" t="str">
        <f t="shared" si="14"/>
        <v>1305</v>
      </c>
      <c r="C203" s="2">
        <v>13050503</v>
      </c>
      <c r="D203" s="2">
        <v>890316597</v>
      </c>
      <c r="E203" s="2" t="str">
        <f t="shared" si="15"/>
        <v>13050503890316597</v>
      </c>
      <c r="F203" s="8">
        <v>5985600</v>
      </c>
      <c r="G203" s="2" t="s">
        <v>198</v>
      </c>
      <c r="H203" s="8">
        <f>+SUMIF(Ajustes!$C:$C,'Balance de Prueba'!$E203,Ajustes!E:E)</f>
        <v>0</v>
      </c>
      <c r="I203" s="8">
        <f>+SUMIF(Ajustes!$C:$C,'Balance de Prueba'!$E203,Ajustes!F:F)</f>
        <v>0</v>
      </c>
      <c r="J203" s="3">
        <f t="shared" si="16"/>
        <v>5985600</v>
      </c>
    </row>
    <row r="204" spans="1:10" ht="12.75" hidden="1" customHeight="1" x14ac:dyDescent="0.3">
      <c r="A204" s="2" t="str">
        <f t="shared" si="17"/>
        <v>13</v>
      </c>
      <c r="B204" s="2" t="str">
        <f t="shared" si="14"/>
        <v>1305</v>
      </c>
      <c r="C204" s="2">
        <v>13050503</v>
      </c>
      <c r="D204" s="2">
        <v>890317831</v>
      </c>
      <c r="E204" s="2" t="str">
        <f t="shared" si="15"/>
        <v>13050503890317831</v>
      </c>
      <c r="F204" s="8">
        <v>2700280</v>
      </c>
      <c r="G204" s="2" t="s">
        <v>199</v>
      </c>
      <c r="H204" s="8">
        <f>+SUMIF(Ajustes!$C:$C,'Balance de Prueba'!$E204,Ajustes!E:E)</f>
        <v>0</v>
      </c>
      <c r="I204" s="8">
        <f>+SUMIF(Ajustes!$C:$C,'Balance de Prueba'!$E204,Ajustes!F:F)</f>
        <v>0</v>
      </c>
      <c r="J204" s="3">
        <f t="shared" si="16"/>
        <v>2700280</v>
      </c>
    </row>
    <row r="205" spans="1:10" ht="12.75" hidden="1" customHeight="1" x14ac:dyDescent="0.3">
      <c r="A205" s="2" t="str">
        <f t="shared" si="17"/>
        <v>13</v>
      </c>
      <c r="B205" s="2" t="str">
        <f t="shared" si="14"/>
        <v>1305</v>
      </c>
      <c r="C205" s="2">
        <v>13050503</v>
      </c>
      <c r="D205" s="2">
        <v>890319806</v>
      </c>
      <c r="E205" s="2" t="str">
        <f t="shared" si="15"/>
        <v>13050503890319806</v>
      </c>
      <c r="F205" s="8">
        <v>11043339</v>
      </c>
      <c r="G205" s="2" t="s">
        <v>200</v>
      </c>
      <c r="H205" s="8">
        <f>+SUMIF(Ajustes!$C:$C,'Balance de Prueba'!$E205,Ajustes!E:E)</f>
        <v>0</v>
      </c>
      <c r="I205" s="8">
        <f>+SUMIF(Ajustes!$C:$C,'Balance de Prueba'!$E205,Ajustes!F:F)</f>
        <v>0</v>
      </c>
      <c r="J205" s="3">
        <f t="shared" si="16"/>
        <v>11043339</v>
      </c>
    </row>
    <row r="206" spans="1:10" ht="12.75" hidden="1" customHeight="1" x14ac:dyDescent="0.3">
      <c r="A206" s="2" t="str">
        <f t="shared" si="17"/>
        <v>13</v>
      </c>
      <c r="B206" s="2" t="str">
        <f t="shared" si="14"/>
        <v>1305</v>
      </c>
      <c r="C206" s="2">
        <v>13050503</v>
      </c>
      <c r="D206" s="2">
        <v>890322007</v>
      </c>
      <c r="E206" s="2" t="str">
        <f t="shared" si="15"/>
        <v>13050503890322007</v>
      </c>
      <c r="F206" s="8">
        <v>6057496</v>
      </c>
      <c r="G206" s="2" t="s">
        <v>201</v>
      </c>
      <c r="H206" s="8">
        <f>+SUMIF(Ajustes!$C:$C,'Balance de Prueba'!$E206,Ajustes!E:E)</f>
        <v>0</v>
      </c>
      <c r="I206" s="8">
        <f>+SUMIF(Ajustes!$C:$C,'Balance de Prueba'!$E206,Ajustes!F:F)</f>
        <v>0</v>
      </c>
      <c r="J206" s="3">
        <f t="shared" si="16"/>
        <v>6057496</v>
      </c>
    </row>
    <row r="207" spans="1:10" ht="12.75" hidden="1" customHeight="1" x14ac:dyDescent="0.3">
      <c r="A207" s="2" t="str">
        <f t="shared" si="17"/>
        <v>13</v>
      </c>
      <c r="B207" s="2" t="str">
        <f t="shared" si="14"/>
        <v>1305</v>
      </c>
      <c r="C207" s="2">
        <v>13050503</v>
      </c>
      <c r="D207" s="2">
        <v>890400080</v>
      </c>
      <c r="E207" s="2" t="str">
        <f t="shared" si="15"/>
        <v>13050503890400080</v>
      </c>
      <c r="F207" s="8">
        <v>280321775</v>
      </c>
      <c r="G207" s="2" t="s">
        <v>202</v>
      </c>
      <c r="H207" s="8">
        <f>+SUMIF(Ajustes!$C:$C,'Balance de Prueba'!$E207,Ajustes!E:E)</f>
        <v>0</v>
      </c>
      <c r="I207" s="8">
        <f>+SUMIF(Ajustes!$C:$C,'Balance de Prueba'!$E207,Ajustes!F:F)</f>
        <v>0</v>
      </c>
      <c r="J207" s="3">
        <f t="shared" si="16"/>
        <v>280321775</v>
      </c>
    </row>
    <row r="208" spans="1:10" ht="12.75" hidden="1" customHeight="1" x14ac:dyDescent="0.3">
      <c r="A208" s="2" t="str">
        <f t="shared" si="17"/>
        <v>13</v>
      </c>
      <c r="B208" s="2" t="str">
        <f t="shared" si="14"/>
        <v>1305</v>
      </c>
      <c r="C208" s="2">
        <v>13050503</v>
      </c>
      <c r="D208" s="2">
        <v>890500571</v>
      </c>
      <c r="E208" s="2" t="str">
        <f t="shared" si="15"/>
        <v>13050503890500571</v>
      </c>
      <c r="F208" s="8">
        <v>72332125</v>
      </c>
      <c r="G208" s="2" t="s">
        <v>203</v>
      </c>
      <c r="H208" s="8">
        <f>+SUMIF(Ajustes!$C:$C,'Balance de Prueba'!$E208,Ajustes!E:E)</f>
        <v>0</v>
      </c>
      <c r="I208" s="8">
        <f>+SUMIF(Ajustes!$C:$C,'Balance de Prueba'!$E208,Ajustes!F:F)</f>
        <v>0</v>
      </c>
      <c r="J208" s="3">
        <f t="shared" si="16"/>
        <v>72332125</v>
      </c>
    </row>
    <row r="209" spans="1:10" ht="12.75" hidden="1" customHeight="1" x14ac:dyDescent="0.3">
      <c r="A209" s="2" t="str">
        <f t="shared" si="17"/>
        <v>13</v>
      </c>
      <c r="B209" s="2" t="str">
        <f t="shared" si="14"/>
        <v>1305</v>
      </c>
      <c r="C209" s="2">
        <v>13050503</v>
      </c>
      <c r="D209" s="2">
        <v>890502572</v>
      </c>
      <c r="E209" s="2" t="str">
        <f t="shared" si="15"/>
        <v>13050503890502572</v>
      </c>
      <c r="F209" s="8">
        <v>12614605</v>
      </c>
      <c r="G209" s="2" t="s">
        <v>204</v>
      </c>
      <c r="H209" s="8">
        <f>+SUMIF(Ajustes!$C:$C,'Balance de Prueba'!$E209,Ajustes!E:E)</f>
        <v>0</v>
      </c>
      <c r="I209" s="8">
        <f>+SUMIF(Ajustes!$C:$C,'Balance de Prueba'!$E209,Ajustes!F:F)</f>
        <v>0</v>
      </c>
      <c r="J209" s="3">
        <f t="shared" si="16"/>
        <v>12614605</v>
      </c>
    </row>
    <row r="210" spans="1:10" ht="12.75" hidden="1" customHeight="1" x14ac:dyDescent="0.3">
      <c r="A210" s="2" t="str">
        <f t="shared" si="17"/>
        <v>13</v>
      </c>
      <c r="B210" s="2" t="str">
        <f t="shared" si="14"/>
        <v>1305</v>
      </c>
      <c r="C210" s="2">
        <v>13050503</v>
      </c>
      <c r="D210" s="2">
        <v>890700058</v>
      </c>
      <c r="E210" s="2" t="str">
        <f t="shared" si="15"/>
        <v>13050503890700058</v>
      </c>
      <c r="F210" s="8">
        <v>32207393</v>
      </c>
      <c r="G210" s="2" t="s">
        <v>205</v>
      </c>
      <c r="H210" s="8">
        <f>+SUMIF(Ajustes!$C:$C,'Balance de Prueba'!$E210,Ajustes!E:E)</f>
        <v>0</v>
      </c>
      <c r="I210" s="8">
        <f>+SUMIF(Ajustes!$C:$C,'Balance de Prueba'!$E210,Ajustes!F:F)</f>
        <v>0</v>
      </c>
      <c r="J210" s="3">
        <f t="shared" si="16"/>
        <v>32207393</v>
      </c>
    </row>
    <row r="211" spans="1:10" ht="12.75" hidden="1" customHeight="1" x14ac:dyDescent="0.3">
      <c r="A211" s="2" t="str">
        <f t="shared" si="17"/>
        <v>13</v>
      </c>
      <c r="B211" s="2" t="str">
        <f t="shared" si="14"/>
        <v>1305</v>
      </c>
      <c r="C211" s="2">
        <v>13050503</v>
      </c>
      <c r="D211" s="2">
        <v>890704089</v>
      </c>
      <c r="E211" s="2" t="str">
        <f t="shared" si="15"/>
        <v>13050503890704089</v>
      </c>
      <c r="F211" s="8">
        <v>22277468</v>
      </c>
      <c r="G211" s="2" t="s">
        <v>206</v>
      </c>
      <c r="H211" s="8">
        <f>+SUMIF(Ajustes!$C:$C,'Balance de Prueba'!$E211,Ajustes!E:E)</f>
        <v>0</v>
      </c>
      <c r="I211" s="8">
        <f>+SUMIF(Ajustes!$C:$C,'Balance de Prueba'!$E211,Ajustes!F:F)</f>
        <v>0</v>
      </c>
      <c r="J211" s="3">
        <f t="shared" si="16"/>
        <v>22277468</v>
      </c>
    </row>
    <row r="212" spans="1:10" ht="12.75" hidden="1" customHeight="1" x14ac:dyDescent="0.3">
      <c r="A212" s="2" t="str">
        <f t="shared" si="17"/>
        <v>13</v>
      </c>
      <c r="B212" s="2" t="str">
        <f t="shared" si="14"/>
        <v>1305</v>
      </c>
      <c r="C212" s="2">
        <v>13050503</v>
      </c>
      <c r="D212" s="2">
        <v>890800171</v>
      </c>
      <c r="E212" s="2" t="str">
        <f t="shared" si="15"/>
        <v>13050503890800171</v>
      </c>
      <c r="F212" s="8">
        <v>16500000</v>
      </c>
      <c r="G212" s="2" t="s">
        <v>207</v>
      </c>
      <c r="H212" s="8">
        <f>+SUMIF(Ajustes!$C:$C,'Balance de Prueba'!$E212,Ajustes!E:E)</f>
        <v>0</v>
      </c>
      <c r="I212" s="8">
        <f>+SUMIF(Ajustes!$C:$C,'Balance de Prueba'!$E212,Ajustes!F:F)</f>
        <v>0</v>
      </c>
      <c r="J212" s="3">
        <f t="shared" si="16"/>
        <v>16500000</v>
      </c>
    </row>
    <row r="213" spans="1:10" ht="12.75" hidden="1" customHeight="1" x14ac:dyDescent="0.3">
      <c r="A213" s="2" t="str">
        <f t="shared" si="17"/>
        <v>13</v>
      </c>
      <c r="B213" s="2" t="str">
        <f t="shared" si="14"/>
        <v>1305</v>
      </c>
      <c r="C213" s="2">
        <v>13050503</v>
      </c>
      <c r="D213" s="2">
        <v>890800718</v>
      </c>
      <c r="E213" s="2" t="str">
        <f t="shared" si="15"/>
        <v>13050503890800718</v>
      </c>
      <c r="F213" s="8">
        <v>198847</v>
      </c>
      <c r="G213" s="2" t="s">
        <v>208</v>
      </c>
      <c r="H213" s="8">
        <f>+SUMIF(Ajustes!$C:$C,'Balance de Prueba'!$E213,Ajustes!E:E)</f>
        <v>0</v>
      </c>
      <c r="I213" s="8">
        <f>+SUMIF(Ajustes!$C:$C,'Balance de Prueba'!$E213,Ajustes!F:F)</f>
        <v>0</v>
      </c>
      <c r="J213" s="3">
        <f t="shared" si="16"/>
        <v>198847</v>
      </c>
    </row>
    <row r="214" spans="1:10" ht="12.75" hidden="1" customHeight="1" x14ac:dyDescent="0.3">
      <c r="A214" s="2" t="str">
        <f t="shared" si="17"/>
        <v>13</v>
      </c>
      <c r="B214" s="2" t="str">
        <f t="shared" si="14"/>
        <v>1305</v>
      </c>
      <c r="C214" s="2">
        <v>13050503</v>
      </c>
      <c r="D214" s="2">
        <v>890801094</v>
      </c>
      <c r="E214" s="2" t="str">
        <f t="shared" si="15"/>
        <v>13050503890801094</v>
      </c>
      <c r="F214" s="8">
        <v>60000000</v>
      </c>
      <c r="G214" s="2" t="s">
        <v>209</v>
      </c>
      <c r="H214" s="8">
        <f>+SUMIF(Ajustes!$C:$C,'Balance de Prueba'!$E214,Ajustes!E:E)</f>
        <v>0</v>
      </c>
      <c r="I214" s="8">
        <f>+SUMIF(Ajustes!$C:$C,'Balance de Prueba'!$E214,Ajustes!F:F)</f>
        <v>0</v>
      </c>
      <c r="J214" s="3">
        <f t="shared" si="16"/>
        <v>60000000</v>
      </c>
    </row>
    <row r="215" spans="1:10" ht="12.75" hidden="1" customHeight="1" x14ac:dyDescent="0.3">
      <c r="A215" s="2" t="str">
        <f t="shared" si="17"/>
        <v>13</v>
      </c>
      <c r="B215" s="2" t="str">
        <f t="shared" si="14"/>
        <v>1305</v>
      </c>
      <c r="C215" s="2">
        <v>13050503</v>
      </c>
      <c r="D215" s="2">
        <v>890801626</v>
      </c>
      <c r="E215" s="2" t="str">
        <f t="shared" si="15"/>
        <v>13050503890801626</v>
      </c>
      <c r="F215" s="8">
        <v>9000000</v>
      </c>
      <c r="G215" s="2" t="s">
        <v>210</v>
      </c>
      <c r="H215" s="8">
        <f>+SUMIF(Ajustes!$C:$C,'Balance de Prueba'!$E215,Ajustes!E:E)</f>
        <v>0</v>
      </c>
      <c r="I215" s="8">
        <f>+SUMIF(Ajustes!$C:$C,'Balance de Prueba'!$E215,Ajustes!F:F)</f>
        <v>0</v>
      </c>
      <c r="J215" s="3">
        <f t="shared" si="16"/>
        <v>9000000</v>
      </c>
    </row>
    <row r="216" spans="1:10" ht="12.75" hidden="1" customHeight="1" x14ac:dyDescent="0.3">
      <c r="A216" s="2" t="str">
        <f t="shared" si="17"/>
        <v>13</v>
      </c>
      <c r="B216" s="2" t="str">
        <f t="shared" si="14"/>
        <v>1305</v>
      </c>
      <c r="C216" s="2">
        <v>13050503</v>
      </c>
      <c r="D216" s="2">
        <v>890801748</v>
      </c>
      <c r="E216" s="2" t="str">
        <f t="shared" si="15"/>
        <v>13050503890801748</v>
      </c>
      <c r="F216" s="8">
        <v>164972091</v>
      </c>
      <c r="G216" s="2" t="s">
        <v>211</v>
      </c>
      <c r="H216" s="8">
        <f>+SUMIF(Ajustes!$C:$C,'Balance de Prueba'!$E216,Ajustes!E:E)</f>
        <v>0</v>
      </c>
      <c r="I216" s="8">
        <f>+SUMIF(Ajustes!$C:$C,'Balance de Prueba'!$E216,Ajustes!F:F)</f>
        <v>0</v>
      </c>
      <c r="J216" s="3">
        <f t="shared" si="16"/>
        <v>164972091</v>
      </c>
    </row>
    <row r="217" spans="1:10" ht="12.75" hidden="1" customHeight="1" x14ac:dyDescent="0.3">
      <c r="A217" s="2" t="str">
        <f t="shared" si="17"/>
        <v>13</v>
      </c>
      <c r="B217" s="2" t="str">
        <f t="shared" si="14"/>
        <v>1305</v>
      </c>
      <c r="C217" s="2">
        <v>13050503</v>
      </c>
      <c r="D217" s="2">
        <v>890801763</v>
      </c>
      <c r="E217" s="2" t="str">
        <f t="shared" si="15"/>
        <v>13050503890801763</v>
      </c>
      <c r="F217" s="8">
        <v>15970986</v>
      </c>
      <c r="G217" s="2" t="s">
        <v>212</v>
      </c>
      <c r="H217" s="8">
        <f>+SUMIF(Ajustes!$C:$C,'Balance de Prueba'!$E217,Ajustes!E:E)</f>
        <v>0</v>
      </c>
      <c r="I217" s="8">
        <f>+SUMIF(Ajustes!$C:$C,'Balance de Prueba'!$E217,Ajustes!F:F)</f>
        <v>0</v>
      </c>
      <c r="J217" s="3">
        <f t="shared" si="16"/>
        <v>15970986</v>
      </c>
    </row>
    <row r="218" spans="1:10" ht="12.75" hidden="1" customHeight="1" x14ac:dyDescent="0.3">
      <c r="A218" s="2" t="str">
        <f t="shared" si="17"/>
        <v>13</v>
      </c>
      <c r="B218" s="2" t="str">
        <f t="shared" si="14"/>
        <v>1305</v>
      </c>
      <c r="C218" s="2">
        <v>13050503</v>
      </c>
      <c r="D218" s="2">
        <v>890801763</v>
      </c>
      <c r="E218" s="2" t="str">
        <f t="shared" si="15"/>
        <v>13050503890801763</v>
      </c>
      <c r="F218" s="8">
        <v>51354983</v>
      </c>
      <c r="G218" s="2" t="s">
        <v>212</v>
      </c>
      <c r="H218" s="8">
        <f>+SUMIF(Ajustes!$C:$C,'Balance de Prueba'!$E218,Ajustes!E:E)</f>
        <v>0</v>
      </c>
      <c r="I218" s="8">
        <f>+SUMIF(Ajustes!$C:$C,'Balance de Prueba'!$E218,Ajustes!F:F)</f>
        <v>0</v>
      </c>
      <c r="J218" s="3">
        <f t="shared" si="16"/>
        <v>51354983</v>
      </c>
    </row>
    <row r="219" spans="1:10" ht="12.75" hidden="1" customHeight="1" x14ac:dyDescent="0.3">
      <c r="A219" s="2" t="str">
        <f t="shared" si="17"/>
        <v>13</v>
      </c>
      <c r="B219" s="2" t="str">
        <f t="shared" si="14"/>
        <v>1305</v>
      </c>
      <c r="C219" s="2">
        <v>13050503</v>
      </c>
      <c r="D219" s="2">
        <v>890801763</v>
      </c>
      <c r="E219" s="2" t="str">
        <f t="shared" si="15"/>
        <v>13050503890801763</v>
      </c>
      <c r="F219" s="8">
        <v>13797058</v>
      </c>
      <c r="G219" s="2" t="s">
        <v>212</v>
      </c>
      <c r="H219" s="8">
        <f>+SUMIF(Ajustes!$C:$C,'Balance de Prueba'!$E219,Ajustes!E:E)</f>
        <v>0</v>
      </c>
      <c r="I219" s="8">
        <f>+SUMIF(Ajustes!$C:$C,'Balance de Prueba'!$E219,Ajustes!F:F)</f>
        <v>0</v>
      </c>
      <c r="J219" s="3">
        <f t="shared" si="16"/>
        <v>13797058</v>
      </c>
    </row>
    <row r="220" spans="1:10" ht="12.75" hidden="1" customHeight="1" x14ac:dyDescent="0.3">
      <c r="A220" s="2" t="str">
        <f t="shared" si="17"/>
        <v>13</v>
      </c>
      <c r="B220" s="2" t="str">
        <f t="shared" si="14"/>
        <v>1305</v>
      </c>
      <c r="C220" s="2">
        <v>13050503</v>
      </c>
      <c r="D220" s="2">
        <v>890801763</v>
      </c>
      <c r="E220" s="2" t="str">
        <f t="shared" si="15"/>
        <v>13050503890801763</v>
      </c>
      <c r="F220" s="8">
        <v>24138147</v>
      </c>
      <c r="G220" s="2" t="s">
        <v>212</v>
      </c>
      <c r="H220" s="8">
        <f>+SUMIF(Ajustes!$C:$C,'Balance de Prueba'!$E220,Ajustes!E:E)</f>
        <v>0</v>
      </c>
      <c r="I220" s="8">
        <f>+SUMIF(Ajustes!$C:$C,'Balance de Prueba'!$E220,Ajustes!F:F)</f>
        <v>0</v>
      </c>
      <c r="J220" s="3">
        <f t="shared" si="16"/>
        <v>24138147</v>
      </c>
    </row>
    <row r="221" spans="1:10" ht="12.75" hidden="1" customHeight="1" x14ac:dyDescent="0.3">
      <c r="A221" s="2" t="str">
        <f t="shared" si="17"/>
        <v>13</v>
      </c>
      <c r="B221" s="2" t="str">
        <f t="shared" si="14"/>
        <v>1305</v>
      </c>
      <c r="C221" s="2">
        <v>13050503</v>
      </c>
      <c r="D221" s="2">
        <v>890802621</v>
      </c>
      <c r="E221" s="2" t="str">
        <f t="shared" si="15"/>
        <v>13050503890802621</v>
      </c>
      <c r="F221" s="8">
        <v>27000002</v>
      </c>
      <c r="G221" s="2" t="s">
        <v>213</v>
      </c>
      <c r="H221" s="8">
        <f>+SUMIF(Ajustes!$C:$C,'Balance de Prueba'!$E221,Ajustes!E:E)</f>
        <v>0</v>
      </c>
      <c r="I221" s="8">
        <f>+SUMIF(Ajustes!$C:$C,'Balance de Prueba'!$E221,Ajustes!F:F)</f>
        <v>0</v>
      </c>
      <c r="J221" s="3">
        <f t="shared" si="16"/>
        <v>27000002</v>
      </c>
    </row>
    <row r="222" spans="1:10" ht="12.75" hidden="1" customHeight="1" x14ac:dyDescent="0.3">
      <c r="A222" s="2" t="str">
        <f t="shared" si="17"/>
        <v>13</v>
      </c>
      <c r="B222" s="2" t="str">
        <f t="shared" si="14"/>
        <v>1305</v>
      </c>
      <c r="C222" s="2">
        <v>13050503</v>
      </c>
      <c r="D222" s="2">
        <v>890803633</v>
      </c>
      <c r="E222" s="2" t="str">
        <f t="shared" si="15"/>
        <v>13050503890803633</v>
      </c>
      <c r="F222" s="8">
        <v>233960</v>
      </c>
      <c r="G222" s="2" t="s">
        <v>214</v>
      </c>
      <c r="H222" s="8">
        <f>+SUMIF(Ajustes!$C:$C,'Balance de Prueba'!$E222,Ajustes!E:E)</f>
        <v>0</v>
      </c>
      <c r="I222" s="8">
        <f>+SUMIF(Ajustes!$C:$C,'Balance de Prueba'!$E222,Ajustes!F:F)</f>
        <v>0</v>
      </c>
      <c r="J222" s="3">
        <f t="shared" si="16"/>
        <v>233960</v>
      </c>
    </row>
    <row r="223" spans="1:10" ht="12.75" hidden="1" customHeight="1" x14ac:dyDescent="0.3">
      <c r="A223" s="2" t="str">
        <f t="shared" si="17"/>
        <v>13</v>
      </c>
      <c r="B223" s="2" t="str">
        <f t="shared" si="14"/>
        <v>1305</v>
      </c>
      <c r="C223" s="2">
        <v>13050503</v>
      </c>
      <c r="D223" s="2">
        <v>890805267</v>
      </c>
      <c r="E223" s="2" t="str">
        <f t="shared" si="15"/>
        <v>13050503890805267</v>
      </c>
      <c r="F223" s="8">
        <v>5738269</v>
      </c>
      <c r="G223" s="2" t="s">
        <v>215</v>
      </c>
      <c r="H223" s="8">
        <f>+SUMIF(Ajustes!$C:$C,'Balance de Prueba'!$E223,Ajustes!E:E)</f>
        <v>0</v>
      </c>
      <c r="I223" s="8">
        <f>+SUMIF(Ajustes!$C:$C,'Balance de Prueba'!$E223,Ajustes!F:F)</f>
        <v>0</v>
      </c>
      <c r="J223" s="3">
        <f t="shared" si="16"/>
        <v>5738269</v>
      </c>
    </row>
    <row r="224" spans="1:10" ht="12.75" hidden="1" customHeight="1" x14ac:dyDescent="0.3">
      <c r="A224" s="2" t="str">
        <f t="shared" si="17"/>
        <v>13</v>
      </c>
      <c r="B224" s="2" t="str">
        <f t="shared" si="14"/>
        <v>1305</v>
      </c>
      <c r="C224" s="2">
        <v>13050503</v>
      </c>
      <c r="D224" s="2">
        <v>890900099</v>
      </c>
      <c r="E224" s="2" t="str">
        <f t="shared" si="15"/>
        <v>13050503890900099</v>
      </c>
      <c r="F224" s="8">
        <v>43008339</v>
      </c>
      <c r="G224" s="2" t="s">
        <v>216</v>
      </c>
      <c r="H224" s="8">
        <f>+SUMIF(Ajustes!$C:$C,'Balance de Prueba'!$E224,Ajustes!E:E)</f>
        <v>0</v>
      </c>
      <c r="I224" s="8">
        <f>+SUMIF(Ajustes!$C:$C,'Balance de Prueba'!$E224,Ajustes!F:F)</f>
        <v>0</v>
      </c>
      <c r="J224" s="3">
        <f t="shared" si="16"/>
        <v>43008339</v>
      </c>
    </row>
    <row r="225" spans="1:10" ht="12.75" hidden="1" customHeight="1" x14ac:dyDescent="0.3">
      <c r="A225" s="2" t="str">
        <f t="shared" si="17"/>
        <v>13</v>
      </c>
      <c r="B225" s="2" t="str">
        <f t="shared" si="14"/>
        <v>1305</v>
      </c>
      <c r="C225" s="2">
        <v>13050503</v>
      </c>
      <c r="D225" s="2">
        <v>890900120</v>
      </c>
      <c r="E225" s="2" t="str">
        <f t="shared" si="15"/>
        <v>13050503890900120</v>
      </c>
      <c r="F225" s="8">
        <v>6183902</v>
      </c>
      <c r="G225" s="2" t="s">
        <v>217</v>
      </c>
      <c r="H225" s="8">
        <f>+SUMIF(Ajustes!$C:$C,'Balance de Prueba'!$E225,Ajustes!E:E)</f>
        <v>0</v>
      </c>
      <c r="I225" s="8">
        <f>+SUMIF(Ajustes!$C:$C,'Balance de Prueba'!$E225,Ajustes!F:F)</f>
        <v>0</v>
      </c>
      <c r="J225" s="3">
        <f t="shared" si="16"/>
        <v>6183902</v>
      </c>
    </row>
    <row r="226" spans="1:10" ht="12.75" hidden="1" customHeight="1" x14ac:dyDescent="0.3">
      <c r="A226" s="2" t="str">
        <f t="shared" si="17"/>
        <v>13</v>
      </c>
      <c r="B226" s="2" t="str">
        <f t="shared" si="14"/>
        <v>1305</v>
      </c>
      <c r="C226" s="2">
        <v>13050503</v>
      </c>
      <c r="D226" s="2">
        <v>890900281</v>
      </c>
      <c r="E226" s="2" t="str">
        <f t="shared" si="15"/>
        <v>13050503890900281</v>
      </c>
      <c r="F226" s="8">
        <v>373577372</v>
      </c>
      <c r="G226" s="2" t="s">
        <v>218</v>
      </c>
      <c r="H226" s="8">
        <f>+SUMIF(Ajustes!$C:$C,'Balance de Prueba'!$E226,Ajustes!E:E)</f>
        <v>0</v>
      </c>
      <c r="I226" s="8">
        <f>+SUMIF(Ajustes!$C:$C,'Balance de Prueba'!$E226,Ajustes!F:F)</f>
        <v>0</v>
      </c>
      <c r="J226" s="3">
        <f t="shared" si="16"/>
        <v>373577372</v>
      </c>
    </row>
    <row r="227" spans="1:10" ht="12.75" hidden="1" customHeight="1" x14ac:dyDescent="0.3">
      <c r="A227" s="2" t="str">
        <f t="shared" si="17"/>
        <v>13</v>
      </c>
      <c r="B227" s="2" t="str">
        <f t="shared" si="14"/>
        <v>1305</v>
      </c>
      <c r="C227" s="2">
        <v>13050503</v>
      </c>
      <c r="D227" s="2">
        <v>890900291</v>
      </c>
      <c r="E227" s="2" t="str">
        <f t="shared" si="15"/>
        <v>13050503890900291</v>
      </c>
      <c r="F227" s="8">
        <v>44471591</v>
      </c>
      <c r="G227" s="2" t="s">
        <v>219</v>
      </c>
      <c r="H227" s="8">
        <f>+SUMIF(Ajustes!$C:$C,'Balance de Prueba'!$E227,Ajustes!E:E)</f>
        <v>0</v>
      </c>
      <c r="I227" s="8">
        <f>+SUMIF(Ajustes!$C:$C,'Balance de Prueba'!$E227,Ajustes!F:F)</f>
        <v>0</v>
      </c>
      <c r="J227" s="3">
        <f t="shared" si="16"/>
        <v>44471591</v>
      </c>
    </row>
    <row r="228" spans="1:10" ht="12.75" hidden="1" customHeight="1" x14ac:dyDescent="0.3">
      <c r="A228" s="2" t="str">
        <f t="shared" si="17"/>
        <v>13</v>
      </c>
      <c r="B228" s="2" t="str">
        <f t="shared" si="14"/>
        <v>1305</v>
      </c>
      <c r="C228" s="2">
        <v>13050503</v>
      </c>
      <c r="D228" s="2">
        <v>890900291</v>
      </c>
      <c r="E228" s="2" t="str">
        <f t="shared" si="15"/>
        <v>13050503890900291</v>
      </c>
      <c r="F228" s="8">
        <v>7464018</v>
      </c>
      <c r="G228" s="2" t="s">
        <v>220</v>
      </c>
      <c r="H228" s="8">
        <f>+SUMIF(Ajustes!$C:$C,'Balance de Prueba'!$E228,Ajustes!E:E)</f>
        <v>0</v>
      </c>
      <c r="I228" s="8">
        <f>+SUMIF(Ajustes!$C:$C,'Balance de Prueba'!$E228,Ajustes!F:F)</f>
        <v>0</v>
      </c>
      <c r="J228" s="3">
        <f t="shared" si="16"/>
        <v>7464018</v>
      </c>
    </row>
    <row r="229" spans="1:10" ht="12.75" hidden="1" customHeight="1" x14ac:dyDescent="0.3">
      <c r="A229" s="2" t="str">
        <f t="shared" si="17"/>
        <v>13</v>
      </c>
      <c r="B229" s="2" t="str">
        <f t="shared" si="14"/>
        <v>1305</v>
      </c>
      <c r="C229" s="2">
        <v>13050503</v>
      </c>
      <c r="D229" s="2">
        <v>890900291</v>
      </c>
      <c r="E229" s="2" t="str">
        <f t="shared" si="15"/>
        <v>13050503890900291</v>
      </c>
      <c r="F229" s="8">
        <v>11216620</v>
      </c>
      <c r="G229" s="2" t="s">
        <v>221</v>
      </c>
      <c r="H229" s="8">
        <f>+SUMIF(Ajustes!$C:$C,'Balance de Prueba'!$E229,Ajustes!E:E)</f>
        <v>0</v>
      </c>
      <c r="I229" s="8">
        <f>+SUMIF(Ajustes!$C:$C,'Balance de Prueba'!$E229,Ajustes!F:F)</f>
        <v>0</v>
      </c>
      <c r="J229" s="3">
        <f t="shared" si="16"/>
        <v>11216620</v>
      </c>
    </row>
    <row r="230" spans="1:10" ht="12.75" hidden="1" customHeight="1" x14ac:dyDescent="0.3">
      <c r="A230" s="2" t="str">
        <f t="shared" si="17"/>
        <v>13</v>
      </c>
      <c r="B230" s="2" t="str">
        <f t="shared" si="14"/>
        <v>1305</v>
      </c>
      <c r="C230" s="2">
        <v>13050503</v>
      </c>
      <c r="D230" s="2">
        <v>890900291</v>
      </c>
      <c r="E230" s="2" t="str">
        <f t="shared" si="15"/>
        <v>13050503890900291</v>
      </c>
      <c r="F230" s="8">
        <v>12641160</v>
      </c>
      <c r="G230" s="2" t="s">
        <v>219</v>
      </c>
      <c r="H230" s="8">
        <f>+SUMIF(Ajustes!$C:$C,'Balance de Prueba'!$E230,Ajustes!E:E)</f>
        <v>0</v>
      </c>
      <c r="I230" s="8">
        <f>+SUMIF(Ajustes!$C:$C,'Balance de Prueba'!$E230,Ajustes!F:F)</f>
        <v>0</v>
      </c>
      <c r="J230" s="3">
        <f t="shared" si="16"/>
        <v>12641160</v>
      </c>
    </row>
    <row r="231" spans="1:10" ht="12.75" hidden="1" customHeight="1" x14ac:dyDescent="0.3">
      <c r="A231" s="2" t="str">
        <f t="shared" si="17"/>
        <v>13</v>
      </c>
      <c r="B231" s="2" t="str">
        <f t="shared" si="14"/>
        <v>1305</v>
      </c>
      <c r="C231" s="2">
        <v>13050503</v>
      </c>
      <c r="D231" s="2">
        <v>890900291</v>
      </c>
      <c r="E231" s="2" t="str">
        <f t="shared" si="15"/>
        <v>13050503890900291</v>
      </c>
      <c r="F231" s="8">
        <v>38639895</v>
      </c>
      <c r="G231" s="2" t="s">
        <v>222</v>
      </c>
      <c r="H231" s="8">
        <f>+SUMIF(Ajustes!$C:$C,'Balance de Prueba'!$E231,Ajustes!E:E)</f>
        <v>0</v>
      </c>
      <c r="I231" s="8">
        <f>+SUMIF(Ajustes!$C:$C,'Balance de Prueba'!$E231,Ajustes!F:F)</f>
        <v>0</v>
      </c>
      <c r="J231" s="3">
        <f t="shared" si="16"/>
        <v>38639895</v>
      </c>
    </row>
    <row r="232" spans="1:10" ht="12.75" hidden="1" customHeight="1" x14ac:dyDescent="0.3">
      <c r="A232" s="2" t="str">
        <f t="shared" si="17"/>
        <v>13</v>
      </c>
      <c r="B232" s="2" t="str">
        <f t="shared" si="14"/>
        <v>1305</v>
      </c>
      <c r="C232" s="2">
        <v>13050503</v>
      </c>
      <c r="D232" s="2">
        <v>890900291</v>
      </c>
      <c r="E232" s="2" t="str">
        <f t="shared" si="15"/>
        <v>13050503890900291</v>
      </c>
      <c r="F232" s="8">
        <v>68049565</v>
      </c>
      <c r="G232" s="2" t="s">
        <v>223</v>
      </c>
      <c r="H232" s="8">
        <f>+SUMIF(Ajustes!$C:$C,'Balance de Prueba'!$E232,Ajustes!E:E)</f>
        <v>0</v>
      </c>
      <c r="I232" s="8">
        <f>+SUMIF(Ajustes!$C:$C,'Balance de Prueba'!$E232,Ajustes!F:F)</f>
        <v>0</v>
      </c>
      <c r="J232" s="3">
        <f t="shared" si="16"/>
        <v>68049565</v>
      </c>
    </row>
    <row r="233" spans="1:10" ht="12.75" hidden="1" customHeight="1" x14ac:dyDescent="0.3">
      <c r="A233" s="2" t="str">
        <f t="shared" si="17"/>
        <v>13</v>
      </c>
      <c r="B233" s="2" t="str">
        <f t="shared" si="14"/>
        <v>1305</v>
      </c>
      <c r="C233" s="2">
        <v>13050503</v>
      </c>
      <c r="D233" s="2">
        <v>890900844</v>
      </c>
      <c r="E233" s="2" t="str">
        <f t="shared" si="15"/>
        <v>13050503890900844</v>
      </c>
      <c r="F233" s="8">
        <v>9865626</v>
      </c>
      <c r="G233" s="2" t="s">
        <v>224</v>
      </c>
      <c r="H233" s="8">
        <f>+SUMIF(Ajustes!$C:$C,'Balance de Prueba'!$E233,Ajustes!E:E)</f>
        <v>0</v>
      </c>
      <c r="I233" s="8">
        <f>+SUMIF(Ajustes!$C:$C,'Balance de Prueba'!$E233,Ajustes!F:F)</f>
        <v>0</v>
      </c>
      <c r="J233" s="3">
        <f t="shared" si="16"/>
        <v>9865626</v>
      </c>
    </row>
    <row r="234" spans="1:10" ht="12.75" hidden="1" customHeight="1" x14ac:dyDescent="0.3">
      <c r="A234" s="2" t="str">
        <f t="shared" si="17"/>
        <v>13</v>
      </c>
      <c r="B234" s="2" t="str">
        <f t="shared" si="14"/>
        <v>1305</v>
      </c>
      <c r="C234" s="2">
        <v>13050503</v>
      </c>
      <c r="D234" s="2">
        <v>890900943</v>
      </c>
      <c r="E234" s="2" t="str">
        <f t="shared" si="15"/>
        <v>13050503890900943</v>
      </c>
      <c r="F234" s="8">
        <v>181212062</v>
      </c>
      <c r="G234" s="2" t="s">
        <v>225</v>
      </c>
      <c r="H234" s="8">
        <f>+SUMIF(Ajustes!$C:$C,'Balance de Prueba'!$E234,Ajustes!E:E)</f>
        <v>0</v>
      </c>
      <c r="I234" s="8">
        <f>+SUMIF(Ajustes!$C:$C,'Balance de Prueba'!$E234,Ajustes!F:F)</f>
        <v>0</v>
      </c>
      <c r="J234" s="3">
        <f t="shared" si="16"/>
        <v>181212062</v>
      </c>
    </row>
    <row r="235" spans="1:10" ht="12.75" hidden="1" customHeight="1" x14ac:dyDescent="0.3">
      <c r="A235" s="2" t="str">
        <f t="shared" si="17"/>
        <v>13</v>
      </c>
      <c r="B235" s="2" t="str">
        <f t="shared" si="14"/>
        <v>1305</v>
      </c>
      <c r="C235" s="2">
        <v>13050503</v>
      </c>
      <c r="D235" s="2">
        <v>890901264</v>
      </c>
      <c r="E235" s="2" t="str">
        <f t="shared" si="15"/>
        <v>13050503890901264</v>
      </c>
      <c r="F235" s="8">
        <v>9775676</v>
      </c>
      <c r="G235" s="2" t="s">
        <v>226</v>
      </c>
      <c r="H235" s="8">
        <f>+SUMIF(Ajustes!$C:$C,'Balance de Prueba'!$E235,Ajustes!E:E)</f>
        <v>0</v>
      </c>
      <c r="I235" s="8">
        <f>+SUMIF(Ajustes!$C:$C,'Balance de Prueba'!$E235,Ajustes!F:F)</f>
        <v>0</v>
      </c>
      <c r="J235" s="3">
        <f t="shared" si="16"/>
        <v>9775676</v>
      </c>
    </row>
    <row r="236" spans="1:10" ht="12.75" hidden="1" customHeight="1" x14ac:dyDescent="0.3">
      <c r="A236" s="2" t="str">
        <f t="shared" si="17"/>
        <v>13</v>
      </c>
      <c r="B236" s="2" t="str">
        <f t="shared" si="14"/>
        <v>1305</v>
      </c>
      <c r="C236" s="2">
        <v>13050503</v>
      </c>
      <c r="D236" s="2">
        <v>890901271</v>
      </c>
      <c r="E236" s="2" t="str">
        <f t="shared" si="15"/>
        <v>13050503890901271</v>
      </c>
      <c r="F236" s="8">
        <v>30741363</v>
      </c>
      <c r="G236" s="2" t="s">
        <v>227</v>
      </c>
      <c r="H236" s="8">
        <f>+SUMIF(Ajustes!$C:$C,'Balance de Prueba'!$E236,Ajustes!E:E)</f>
        <v>0</v>
      </c>
      <c r="I236" s="8">
        <f>+SUMIF(Ajustes!$C:$C,'Balance de Prueba'!$E236,Ajustes!F:F)</f>
        <v>0</v>
      </c>
      <c r="J236" s="3">
        <f t="shared" si="16"/>
        <v>30741363</v>
      </c>
    </row>
    <row r="237" spans="1:10" ht="12.75" hidden="1" customHeight="1" x14ac:dyDescent="0.3">
      <c r="A237" s="2" t="str">
        <f t="shared" si="17"/>
        <v>13</v>
      </c>
      <c r="B237" s="2" t="str">
        <f t="shared" si="14"/>
        <v>1305</v>
      </c>
      <c r="C237" s="2">
        <v>13050503</v>
      </c>
      <c r="D237" s="2">
        <v>890901271</v>
      </c>
      <c r="E237" s="2" t="str">
        <f t="shared" si="15"/>
        <v>13050503890901271</v>
      </c>
      <c r="F237" s="8">
        <v>21169780</v>
      </c>
      <c r="G237" s="2" t="s">
        <v>228</v>
      </c>
      <c r="H237" s="8">
        <f>+SUMIF(Ajustes!$C:$C,'Balance de Prueba'!$E237,Ajustes!E:E)</f>
        <v>0</v>
      </c>
      <c r="I237" s="8">
        <f>+SUMIF(Ajustes!$C:$C,'Balance de Prueba'!$E237,Ajustes!F:F)</f>
        <v>0</v>
      </c>
      <c r="J237" s="3">
        <f t="shared" si="16"/>
        <v>21169780</v>
      </c>
    </row>
    <row r="238" spans="1:10" ht="12.75" hidden="1" customHeight="1" x14ac:dyDescent="0.3">
      <c r="A238" s="2" t="str">
        <f t="shared" si="17"/>
        <v>13</v>
      </c>
      <c r="B238" s="2" t="str">
        <f t="shared" si="14"/>
        <v>1305</v>
      </c>
      <c r="C238" s="2">
        <v>13050503</v>
      </c>
      <c r="D238" s="2">
        <v>890901271</v>
      </c>
      <c r="E238" s="2" t="str">
        <f t="shared" si="15"/>
        <v>13050503890901271</v>
      </c>
      <c r="F238" s="8">
        <v>64164408</v>
      </c>
      <c r="G238" s="2" t="s">
        <v>229</v>
      </c>
      <c r="H238" s="8">
        <f>+SUMIF(Ajustes!$C:$C,'Balance de Prueba'!$E238,Ajustes!E:E)</f>
        <v>0</v>
      </c>
      <c r="I238" s="8">
        <f>+SUMIF(Ajustes!$C:$C,'Balance de Prueba'!$E238,Ajustes!F:F)</f>
        <v>0</v>
      </c>
      <c r="J238" s="3">
        <f t="shared" si="16"/>
        <v>64164408</v>
      </c>
    </row>
    <row r="239" spans="1:10" ht="12.75" hidden="1" customHeight="1" x14ac:dyDescent="0.3">
      <c r="A239" s="2" t="str">
        <f t="shared" si="17"/>
        <v>13</v>
      </c>
      <c r="B239" s="2" t="str">
        <f t="shared" si="14"/>
        <v>1305</v>
      </c>
      <c r="C239" s="2">
        <v>13050503</v>
      </c>
      <c r="D239" s="2">
        <v>890904478</v>
      </c>
      <c r="E239" s="2" t="str">
        <f t="shared" si="15"/>
        <v>13050503890904478</v>
      </c>
      <c r="F239" s="8">
        <v>368903283</v>
      </c>
      <c r="G239" s="2" t="s">
        <v>230</v>
      </c>
      <c r="H239" s="8">
        <f>+SUMIF(Ajustes!$C:$C,'Balance de Prueba'!$E239,Ajustes!E:E)</f>
        <v>0</v>
      </c>
      <c r="I239" s="8">
        <f>+SUMIF(Ajustes!$C:$C,'Balance de Prueba'!$E239,Ajustes!F:F)</f>
        <v>0</v>
      </c>
      <c r="J239" s="3">
        <f t="shared" si="16"/>
        <v>368903283</v>
      </c>
    </row>
    <row r="240" spans="1:10" ht="12.75" hidden="1" customHeight="1" x14ac:dyDescent="0.3">
      <c r="A240" s="2" t="str">
        <f t="shared" si="17"/>
        <v>13</v>
      </c>
      <c r="B240" s="2" t="str">
        <f t="shared" si="14"/>
        <v>1305</v>
      </c>
      <c r="C240" s="2">
        <v>13050503</v>
      </c>
      <c r="D240" s="2">
        <v>890907163</v>
      </c>
      <c r="E240" s="2" t="str">
        <f t="shared" si="15"/>
        <v>13050503890907163</v>
      </c>
      <c r="F240" s="8">
        <v>269774913</v>
      </c>
      <c r="G240" s="2" t="s">
        <v>231</v>
      </c>
      <c r="H240" s="8">
        <f>+SUMIF(Ajustes!$C:$C,'Balance de Prueba'!$E240,Ajustes!E:E)</f>
        <v>0</v>
      </c>
      <c r="I240" s="8">
        <f>+SUMIF(Ajustes!$C:$C,'Balance de Prueba'!$E240,Ajustes!F:F)</f>
        <v>0</v>
      </c>
      <c r="J240" s="3">
        <f t="shared" si="16"/>
        <v>269774913</v>
      </c>
    </row>
    <row r="241" spans="1:10" ht="12.75" hidden="1" customHeight="1" x14ac:dyDescent="0.3">
      <c r="A241" s="2" t="str">
        <f t="shared" si="17"/>
        <v>13</v>
      </c>
      <c r="B241" s="2" t="str">
        <f t="shared" si="14"/>
        <v>1305</v>
      </c>
      <c r="C241" s="2">
        <v>13050503</v>
      </c>
      <c r="D241" s="2">
        <v>890907638</v>
      </c>
      <c r="E241" s="2" t="str">
        <f t="shared" si="15"/>
        <v>13050503890907638</v>
      </c>
      <c r="F241" s="8">
        <v>5231002</v>
      </c>
      <c r="G241" s="2" t="s">
        <v>232</v>
      </c>
      <c r="H241" s="8">
        <f>+SUMIF(Ajustes!$C:$C,'Balance de Prueba'!$E241,Ajustes!E:E)</f>
        <v>0</v>
      </c>
      <c r="I241" s="8">
        <f>+SUMIF(Ajustes!$C:$C,'Balance de Prueba'!$E241,Ajustes!F:F)</f>
        <v>0</v>
      </c>
      <c r="J241" s="3">
        <f t="shared" si="16"/>
        <v>5231002</v>
      </c>
    </row>
    <row r="242" spans="1:10" ht="12.75" hidden="1" customHeight="1" x14ac:dyDescent="0.3">
      <c r="A242" s="2" t="str">
        <f t="shared" si="17"/>
        <v>13</v>
      </c>
      <c r="B242" s="2" t="str">
        <f t="shared" si="14"/>
        <v>1305</v>
      </c>
      <c r="C242" s="2">
        <v>13050503</v>
      </c>
      <c r="D242" s="2">
        <v>890907681</v>
      </c>
      <c r="E242" s="2" t="str">
        <f t="shared" si="15"/>
        <v>13050503890907681</v>
      </c>
      <c r="F242" s="8">
        <v>703347536</v>
      </c>
      <c r="G242" s="2" t="s">
        <v>233</v>
      </c>
      <c r="H242" s="8">
        <f>+SUMIF(Ajustes!$C:$C,'Balance de Prueba'!$E242,Ajustes!E:E)</f>
        <v>0</v>
      </c>
      <c r="I242" s="8">
        <f>+SUMIF(Ajustes!$C:$C,'Balance de Prueba'!$E242,Ajustes!F:F)</f>
        <v>0</v>
      </c>
      <c r="J242" s="3">
        <f t="shared" si="16"/>
        <v>703347536</v>
      </c>
    </row>
    <row r="243" spans="1:10" ht="12.75" hidden="1" customHeight="1" x14ac:dyDescent="0.3">
      <c r="A243" s="2" t="str">
        <f t="shared" si="17"/>
        <v>13</v>
      </c>
      <c r="B243" s="2" t="str">
        <f t="shared" si="14"/>
        <v>1305</v>
      </c>
      <c r="C243" s="2">
        <v>13050503</v>
      </c>
      <c r="D243" s="2">
        <v>890910690</v>
      </c>
      <c r="E243" s="2" t="str">
        <f t="shared" si="15"/>
        <v>13050503890910690</v>
      </c>
      <c r="F243" s="8">
        <v>34292147</v>
      </c>
      <c r="G243" s="2" t="s">
        <v>234</v>
      </c>
      <c r="H243" s="8">
        <f>+SUMIF(Ajustes!$C:$C,'Balance de Prueba'!$E243,Ajustes!E:E)</f>
        <v>0</v>
      </c>
      <c r="I243" s="8">
        <f>+SUMIF(Ajustes!$C:$C,'Balance de Prueba'!$E243,Ajustes!F:F)</f>
        <v>0</v>
      </c>
      <c r="J243" s="3">
        <f t="shared" si="16"/>
        <v>34292147</v>
      </c>
    </row>
    <row r="244" spans="1:10" ht="12.75" hidden="1" customHeight="1" x14ac:dyDescent="0.3">
      <c r="A244" s="2" t="str">
        <f t="shared" si="17"/>
        <v>13</v>
      </c>
      <c r="B244" s="2" t="str">
        <f t="shared" si="14"/>
        <v>1305</v>
      </c>
      <c r="C244" s="2">
        <v>13050503</v>
      </c>
      <c r="D244" s="2">
        <v>890911625</v>
      </c>
      <c r="E244" s="2" t="str">
        <f t="shared" si="15"/>
        <v>13050503890911625</v>
      </c>
      <c r="F244" s="8">
        <v>2979405</v>
      </c>
      <c r="G244" s="2" t="s">
        <v>235</v>
      </c>
      <c r="H244" s="8">
        <f>+SUMIF(Ajustes!$C:$C,'Balance de Prueba'!$E244,Ajustes!E:E)</f>
        <v>0</v>
      </c>
      <c r="I244" s="8">
        <f>+SUMIF(Ajustes!$C:$C,'Balance de Prueba'!$E244,Ajustes!F:F)</f>
        <v>0</v>
      </c>
      <c r="J244" s="3">
        <f t="shared" si="16"/>
        <v>2979405</v>
      </c>
    </row>
    <row r="245" spans="1:10" ht="12.75" hidden="1" customHeight="1" x14ac:dyDescent="0.3">
      <c r="A245" s="2" t="str">
        <f t="shared" si="17"/>
        <v>13</v>
      </c>
      <c r="B245" s="2" t="str">
        <f t="shared" si="14"/>
        <v>1305</v>
      </c>
      <c r="C245" s="2">
        <v>13050503</v>
      </c>
      <c r="D245" s="2">
        <v>890917398</v>
      </c>
      <c r="E245" s="2" t="str">
        <f t="shared" si="15"/>
        <v>13050503890917398</v>
      </c>
      <c r="F245" s="8">
        <v>38355385</v>
      </c>
      <c r="G245" s="2" t="s">
        <v>236</v>
      </c>
      <c r="H245" s="8">
        <f>+SUMIF(Ajustes!$C:$C,'Balance de Prueba'!$E245,Ajustes!E:E)</f>
        <v>0</v>
      </c>
      <c r="I245" s="8">
        <f>+SUMIF(Ajustes!$C:$C,'Balance de Prueba'!$E245,Ajustes!F:F)</f>
        <v>0</v>
      </c>
      <c r="J245" s="3">
        <f t="shared" si="16"/>
        <v>38355385</v>
      </c>
    </row>
    <row r="246" spans="1:10" ht="12.75" hidden="1" customHeight="1" x14ac:dyDescent="0.3">
      <c r="A246" s="2" t="str">
        <f t="shared" si="17"/>
        <v>13</v>
      </c>
      <c r="B246" s="2" t="str">
        <f t="shared" si="14"/>
        <v>1305</v>
      </c>
      <c r="C246" s="2">
        <v>13050503</v>
      </c>
      <c r="D246" s="2">
        <v>890917465</v>
      </c>
      <c r="E246" s="2" t="str">
        <f t="shared" si="15"/>
        <v>13050503890917465</v>
      </c>
      <c r="F246" s="8">
        <v>8514833</v>
      </c>
      <c r="G246" s="2" t="s">
        <v>237</v>
      </c>
      <c r="H246" s="8">
        <f>+SUMIF(Ajustes!$C:$C,'Balance de Prueba'!$E246,Ajustes!E:E)</f>
        <v>0</v>
      </c>
      <c r="I246" s="8">
        <f>+SUMIF(Ajustes!$C:$C,'Balance de Prueba'!$E246,Ajustes!F:F)</f>
        <v>0</v>
      </c>
      <c r="J246" s="3">
        <f t="shared" si="16"/>
        <v>8514833</v>
      </c>
    </row>
    <row r="247" spans="1:10" ht="12.75" hidden="1" customHeight="1" x14ac:dyDescent="0.3">
      <c r="A247" s="2" t="str">
        <f t="shared" si="17"/>
        <v>13</v>
      </c>
      <c r="B247" s="2" t="str">
        <f t="shared" si="14"/>
        <v>1305</v>
      </c>
      <c r="C247" s="2">
        <v>13050503</v>
      </c>
      <c r="D247" s="2">
        <v>890920025</v>
      </c>
      <c r="E247" s="2" t="str">
        <f t="shared" si="15"/>
        <v>13050503890920025</v>
      </c>
      <c r="F247" s="8">
        <v>44335200</v>
      </c>
      <c r="G247" s="2" t="s">
        <v>238</v>
      </c>
      <c r="H247" s="8">
        <f>+SUMIF(Ajustes!$C:$C,'Balance de Prueba'!$E247,Ajustes!E:E)</f>
        <v>0</v>
      </c>
      <c r="I247" s="8">
        <f>+SUMIF(Ajustes!$C:$C,'Balance de Prueba'!$E247,Ajustes!F:F)</f>
        <v>0</v>
      </c>
      <c r="J247" s="3">
        <f t="shared" si="16"/>
        <v>44335200</v>
      </c>
    </row>
    <row r="248" spans="1:10" ht="12.75" hidden="1" customHeight="1" x14ac:dyDescent="0.3">
      <c r="A248" s="2" t="str">
        <f t="shared" si="17"/>
        <v>13</v>
      </c>
      <c r="B248" s="2" t="str">
        <f t="shared" si="14"/>
        <v>1305</v>
      </c>
      <c r="C248" s="2">
        <v>13050503</v>
      </c>
      <c r="D248" s="2">
        <v>890921618</v>
      </c>
      <c r="E248" s="2" t="str">
        <f t="shared" si="15"/>
        <v>13050503890921618</v>
      </c>
      <c r="F248" s="8">
        <v>30523199</v>
      </c>
      <c r="G248" s="2" t="s">
        <v>239</v>
      </c>
      <c r="H248" s="8">
        <f>+SUMIF(Ajustes!$C:$C,'Balance de Prueba'!$E248,Ajustes!E:E)</f>
        <v>0</v>
      </c>
      <c r="I248" s="8">
        <f>+SUMIF(Ajustes!$C:$C,'Balance de Prueba'!$E248,Ajustes!F:F)</f>
        <v>0</v>
      </c>
      <c r="J248" s="3">
        <f t="shared" si="16"/>
        <v>30523199</v>
      </c>
    </row>
    <row r="249" spans="1:10" ht="12.75" hidden="1" customHeight="1" x14ac:dyDescent="0.3">
      <c r="A249" s="2" t="str">
        <f t="shared" si="17"/>
        <v>13</v>
      </c>
      <c r="B249" s="2" t="str">
        <f t="shared" si="14"/>
        <v>1305</v>
      </c>
      <c r="C249" s="2">
        <v>13050503</v>
      </c>
      <c r="D249" s="2">
        <v>890922549</v>
      </c>
      <c r="E249" s="2" t="str">
        <f t="shared" si="15"/>
        <v>13050503890922549</v>
      </c>
      <c r="F249" s="8">
        <v>64511473</v>
      </c>
      <c r="G249" s="2" t="s">
        <v>240</v>
      </c>
      <c r="H249" s="8">
        <f>+SUMIF(Ajustes!$C:$C,'Balance de Prueba'!$E249,Ajustes!E:E)</f>
        <v>0</v>
      </c>
      <c r="I249" s="8">
        <f>+SUMIF(Ajustes!$C:$C,'Balance de Prueba'!$E249,Ajustes!F:F)</f>
        <v>0</v>
      </c>
      <c r="J249" s="3">
        <f t="shared" si="16"/>
        <v>64511473</v>
      </c>
    </row>
    <row r="250" spans="1:10" ht="12.75" hidden="1" customHeight="1" x14ac:dyDescent="0.3">
      <c r="A250" s="2" t="str">
        <f t="shared" si="17"/>
        <v>13</v>
      </c>
      <c r="B250" s="2" t="str">
        <f t="shared" si="14"/>
        <v>1305</v>
      </c>
      <c r="C250" s="2">
        <v>13050503</v>
      </c>
      <c r="D250" s="2">
        <v>890922586</v>
      </c>
      <c r="E250" s="2" t="str">
        <f t="shared" si="15"/>
        <v>13050503890922586</v>
      </c>
      <c r="F250" s="8">
        <v>234060034</v>
      </c>
      <c r="G250" s="2" t="s">
        <v>241</v>
      </c>
      <c r="H250" s="8">
        <f>+SUMIF(Ajustes!$C:$C,'Balance de Prueba'!$E250,Ajustes!E:E)</f>
        <v>0</v>
      </c>
      <c r="I250" s="8">
        <f>+SUMIF(Ajustes!$C:$C,'Balance de Prueba'!$E250,Ajustes!F:F)</f>
        <v>0</v>
      </c>
      <c r="J250" s="3">
        <f t="shared" si="16"/>
        <v>234060034</v>
      </c>
    </row>
    <row r="251" spans="1:10" ht="12.75" hidden="1" customHeight="1" x14ac:dyDescent="0.3">
      <c r="A251" s="2" t="str">
        <f t="shared" si="17"/>
        <v>13</v>
      </c>
      <c r="B251" s="2" t="str">
        <f t="shared" si="14"/>
        <v>1305</v>
      </c>
      <c r="C251" s="2">
        <v>13050503</v>
      </c>
      <c r="D251" s="2">
        <v>890922586</v>
      </c>
      <c r="E251" s="2" t="str">
        <f t="shared" si="15"/>
        <v>13050503890922586</v>
      </c>
      <c r="F251" s="8">
        <v>3068160673</v>
      </c>
      <c r="G251" s="2" t="s">
        <v>242</v>
      </c>
      <c r="H251" s="8">
        <f>+SUMIF(Ajustes!$C:$C,'Balance de Prueba'!$E251,Ajustes!E:E)</f>
        <v>0</v>
      </c>
      <c r="I251" s="8">
        <f>+SUMIF(Ajustes!$C:$C,'Balance de Prueba'!$E251,Ajustes!F:F)</f>
        <v>0</v>
      </c>
      <c r="J251" s="3">
        <f t="shared" si="16"/>
        <v>3068160673</v>
      </c>
    </row>
    <row r="252" spans="1:10" ht="12.75" hidden="1" customHeight="1" x14ac:dyDescent="0.3">
      <c r="A252" s="2" t="str">
        <f t="shared" si="17"/>
        <v>13</v>
      </c>
      <c r="B252" s="2" t="str">
        <f t="shared" si="14"/>
        <v>1305</v>
      </c>
      <c r="C252" s="2">
        <v>13050503</v>
      </c>
      <c r="D252" s="2">
        <v>890922586</v>
      </c>
      <c r="E252" s="2" t="str">
        <f t="shared" si="15"/>
        <v>13050503890922586</v>
      </c>
      <c r="F252" s="8">
        <v>918254496</v>
      </c>
      <c r="G252" s="2" t="s">
        <v>243</v>
      </c>
      <c r="H252" s="8">
        <f>+SUMIF(Ajustes!$C:$C,'Balance de Prueba'!$E252,Ajustes!E:E)</f>
        <v>0</v>
      </c>
      <c r="I252" s="8">
        <f>+SUMIF(Ajustes!$C:$C,'Balance de Prueba'!$E252,Ajustes!F:F)</f>
        <v>0</v>
      </c>
      <c r="J252" s="3">
        <f t="shared" si="16"/>
        <v>918254496</v>
      </c>
    </row>
    <row r="253" spans="1:10" ht="12.75" hidden="1" customHeight="1" x14ac:dyDescent="0.3">
      <c r="A253" s="2" t="str">
        <f t="shared" si="17"/>
        <v>13</v>
      </c>
      <c r="B253" s="2" t="str">
        <f t="shared" si="14"/>
        <v>1305</v>
      </c>
      <c r="C253" s="2">
        <v>13050503</v>
      </c>
      <c r="D253" s="2">
        <v>890922586</v>
      </c>
      <c r="E253" s="2" t="str">
        <f t="shared" si="15"/>
        <v>13050503890922586</v>
      </c>
      <c r="F253" s="8">
        <v>742716274</v>
      </c>
      <c r="G253" s="2" t="s">
        <v>244</v>
      </c>
      <c r="H253" s="8">
        <f>+SUMIF(Ajustes!$C:$C,'Balance de Prueba'!$E253,Ajustes!E:E)</f>
        <v>0</v>
      </c>
      <c r="I253" s="8">
        <f>+SUMIF(Ajustes!$C:$C,'Balance de Prueba'!$E253,Ajustes!F:F)</f>
        <v>0</v>
      </c>
      <c r="J253" s="3">
        <f t="shared" si="16"/>
        <v>742716274</v>
      </c>
    </row>
    <row r="254" spans="1:10" ht="12.75" hidden="1" customHeight="1" x14ac:dyDescent="0.3">
      <c r="A254" s="2" t="str">
        <f t="shared" si="17"/>
        <v>13</v>
      </c>
      <c r="B254" s="2" t="str">
        <f t="shared" si="14"/>
        <v>1305</v>
      </c>
      <c r="C254" s="2">
        <v>13050503</v>
      </c>
      <c r="D254" s="2">
        <v>890922586</v>
      </c>
      <c r="E254" s="2" t="str">
        <f t="shared" si="15"/>
        <v>13050503890922586</v>
      </c>
      <c r="F254" s="8">
        <v>3767868204</v>
      </c>
      <c r="G254" s="2" t="s">
        <v>245</v>
      </c>
      <c r="H254" s="8">
        <f>+SUMIF(Ajustes!$C:$C,'Balance de Prueba'!$E254,Ajustes!E:E)</f>
        <v>0</v>
      </c>
      <c r="I254" s="8">
        <f>+SUMIF(Ajustes!$C:$C,'Balance de Prueba'!$E254,Ajustes!F:F)</f>
        <v>0</v>
      </c>
      <c r="J254" s="3">
        <f t="shared" si="16"/>
        <v>3767868204</v>
      </c>
    </row>
    <row r="255" spans="1:10" ht="12.75" hidden="1" customHeight="1" x14ac:dyDescent="0.3">
      <c r="A255" s="2" t="str">
        <f t="shared" si="17"/>
        <v>13</v>
      </c>
      <c r="B255" s="2" t="str">
        <f t="shared" si="14"/>
        <v>1305</v>
      </c>
      <c r="C255" s="2">
        <v>13050503</v>
      </c>
      <c r="D255" s="2">
        <v>890922670</v>
      </c>
      <c r="E255" s="2" t="str">
        <f t="shared" si="15"/>
        <v>13050503890922670</v>
      </c>
      <c r="F255" s="8">
        <v>11930632</v>
      </c>
      <c r="G255" s="2" t="s">
        <v>246</v>
      </c>
      <c r="H255" s="8">
        <f>+SUMIF(Ajustes!$C:$C,'Balance de Prueba'!$E255,Ajustes!E:E)</f>
        <v>0</v>
      </c>
      <c r="I255" s="8">
        <f>+SUMIF(Ajustes!$C:$C,'Balance de Prueba'!$E255,Ajustes!F:F)</f>
        <v>0</v>
      </c>
      <c r="J255" s="3">
        <f t="shared" si="16"/>
        <v>11930632</v>
      </c>
    </row>
    <row r="256" spans="1:10" ht="12.75" hidden="1" customHeight="1" x14ac:dyDescent="0.3">
      <c r="A256" s="2" t="str">
        <f t="shared" si="17"/>
        <v>13</v>
      </c>
      <c r="B256" s="2" t="str">
        <f t="shared" si="14"/>
        <v>1305</v>
      </c>
      <c r="C256" s="2">
        <v>13050503</v>
      </c>
      <c r="D256" s="2">
        <v>890922670</v>
      </c>
      <c r="E256" s="2" t="str">
        <f t="shared" si="15"/>
        <v>13050503890922670</v>
      </c>
      <c r="F256" s="8">
        <v>3282799</v>
      </c>
      <c r="G256" s="2" t="s">
        <v>246</v>
      </c>
      <c r="H256" s="8">
        <f>+SUMIF(Ajustes!$C:$C,'Balance de Prueba'!$E256,Ajustes!E:E)</f>
        <v>0</v>
      </c>
      <c r="I256" s="8">
        <f>+SUMIF(Ajustes!$C:$C,'Balance de Prueba'!$E256,Ajustes!F:F)</f>
        <v>0</v>
      </c>
      <c r="J256" s="3">
        <f t="shared" si="16"/>
        <v>3282799</v>
      </c>
    </row>
    <row r="257" spans="1:10" ht="12.75" hidden="1" customHeight="1" x14ac:dyDescent="0.3">
      <c r="A257" s="2" t="str">
        <f t="shared" si="17"/>
        <v>13</v>
      </c>
      <c r="B257" s="2" t="str">
        <f t="shared" si="14"/>
        <v>1305</v>
      </c>
      <c r="C257" s="2">
        <v>13050503</v>
      </c>
      <c r="D257" s="2">
        <v>890923630</v>
      </c>
      <c r="E257" s="2" t="str">
        <f t="shared" si="15"/>
        <v>13050503890923630</v>
      </c>
      <c r="F257" s="8">
        <v>12175699</v>
      </c>
      <c r="G257" s="2" t="s">
        <v>247</v>
      </c>
      <c r="H257" s="8">
        <f>+SUMIF(Ajustes!$C:$C,'Balance de Prueba'!$E257,Ajustes!E:E)</f>
        <v>0</v>
      </c>
      <c r="I257" s="8">
        <f>+SUMIF(Ajustes!$C:$C,'Balance de Prueba'!$E257,Ajustes!F:F)</f>
        <v>0</v>
      </c>
      <c r="J257" s="3">
        <f t="shared" si="16"/>
        <v>12175699</v>
      </c>
    </row>
    <row r="258" spans="1:10" ht="12.75" hidden="1" customHeight="1" x14ac:dyDescent="0.3">
      <c r="A258" s="2" t="str">
        <f t="shared" si="17"/>
        <v>13</v>
      </c>
      <c r="B258" s="2" t="str">
        <f t="shared" si="14"/>
        <v>1305</v>
      </c>
      <c r="C258" s="2">
        <v>13050503</v>
      </c>
      <c r="D258" s="2">
        <v>890925258</v>
      </c>
      <c r="E258" s="2" t="str">
        <f t="shared" si="15"/>
        <v>13050503890925258</v>
      </c>
      <c r="F258" s="8">
        <v>6845160</v>
      </c>
      <c r="G258" s="2" t="s">
        <v>248</v>
      </c>
      <c r="H258" s="8">
        <f>+SUMIF(Ajustes!$C:$C,'Balance de Prueba'!$E258,Ajustes!E:E)</f>
        <v>0</v>
      </c>
      <c r="I258" s="8">
        <f>+SUMIF(Ajustes!$C:$C,'Balance de Prueba'!$E258,Ajustes!F:F)</f>
        <v>0</v>
      </c>
      <c r="J258" s="3">
        <f t="shared" si="16"/>
        <v>6845160</v>
      </c>
    </row>
    <row r="259" spans="1:10" ht="12.75" hidden="1" customHeight="1" x14ac:dyDescent="0.3">
      <c r="A259" s="2" t="str">
        <f t="shared" si="17"/>
        <v>13</v>
      </c>
      <c r="B259" s="2" t="str">
        <f t="shared" si="14"/>
        <v>1305</v>
      </c>
      <c r="C259" s="2">
        <v>13050503</v>
      </c>
      <c r="D259" s="2">
        <v>890926985</v>
      </c>
      <c r="E259" s="2" t="str">
        <f t="shared" si="15"/>
        <v>13050503890926985</v>
      </c>
      <c r="F259" s="8">
        <v>97358800</v>
      </c>
      <c r="G259" s="2" t="s">
        <v>249</v>
      </c>
      <c r="H259" s="8">
        <f>+SUMIF(Ajustes!$C:$C,'Balance de Prueba'!$E259,Ajustes!E:E)</f>
        <v>0</v>
      </c>
      <c r="I259" s="8">
        <f>+SUMIF(Ajustes!$C:$C,'Balance de Prueba'!$E259,Ajustes!F:F)</f>
        <v>0</v>
      </c>
      <c r="J259" s="3">
        <f t="shared" si="16"/>
        <v>97358800</v>
      </c>
    </row>
    <row r="260" spans="1:10" ht="12.75" hidden="1" customHeight="1" x14ac:dyDescent="0.3">
      <c r="A260" s="2" t="str">
        <f t="shared" si="17"/>
        <v>13</v>
      </c>
      <c r="B260" s="2" t="str">
        <f t="shared" si="14"/>
        <v>1305</v>
      </c>
      <c r="C260" s="2">
        <v>13050503</v>
      </c>
      <c r="D260" s="2">
        <v>890936707</v>
      </c>
      <c r="E260" s="2" t="str">
        <f t="shared" si="15"/>
        <v>13050503890936707</v>
      </c>
      <c r="F260" s="8">
        <v>1022135</v>
      </c>
      <c r="G260" s="2" t="s">
        <v>250</v>
      </c>
      <c r="H260" s="8">
        <f>+SUMIF(Ajustes!$C:$C,'Balance de Prueba'!$E260,Ajustes!E:E)</f>
        <v>0</v>
      </c>
      <c r="I260" s="8">
        <f>+SUMIF(Ajustes!$C:$C,'Balance de Prueba'!$E260,Ajustes!F:F)</f>
        <v>0</v>
      </c>
      <c r="J260" s="3">
        <f t="shared" si="16"/>
        <v>1022135</v>
      </c>
    </row>
    <row r="261" spans="1:10" ht="12.75" hidden="1" customHeight="1" x14ac:dyDescent="0.3">
      <c r="A261" s="2" t="str">
        <f t="shared" si="17"/>
        <v>13</v>
      </c>
      <c r="B261" s="2" t="str">
        <f t="shared" ref="B261:B324" si="18">+LEFT(C261,4)</f>
        <v>1305</v>
      </c>
      <c r="C261" s="2">
        <v>13050503</v>
      </c>
      <c r="D261" s="2">
        <v>891100190</v>
      </c>
      <c r="E261" s="2" t="str">
        <f t="shared" ref="E261:E324" si="19">+C261&amp;D261</f>
        <v>13050503891100190</v>
      </c>
      <c r="F261" s="8">
        <v>43625628</v>
      </c>
      <c r="G261" s="2" t="s">
        <v>251</v>
      </c>
      <c r="H261" s="8">
        <f>+SUMIF(Ajustes!$C:$C,'Balance de Prueba'!$E261,Ajustes!E:E)</f>
        <v>0</v>
      </c>
      <c r="I261" s="8">
        <f>+SUMIF(Ajustes!$C:$C,'Balance de Prueba'!$E261,Ajustes!F:F)</f>
        <v>0</v>
      </c>
      <c r="J261" s="3">
        <f t="shared" ref="J261:J324" si="20">+F261+H261-I261</f>
        <v>43625628</v>
      </c>
    </row>
    <row r="262" spans="1:10" ht="12.75" hidden="1" customHeight="1" x14ac:dyDescent="0.3">
      <c r="A262" s="2" t="str">
        <f t="shared" si="17"/>
        <v>13</v>
      </c>
      <c r="B262" s="2" t="str">
        <f t="shared" si="18"/>
        <v>1305</v>
      </c>
      <c r="C262" s="2">
        <v>13050503</v>
      </c>
      <c r="D262" s="2">
        <v>891100445</v>
      </c>
      <c r="E262" s="2" t="str">
        <f t="shared" si="19"/>
        <v>13050503891100445</v>
      </c>
      <c r="F262" s="8">
        <v>16625698</v>
      </c>
      <c r="G262" s="2" t="s">
        <v>252</v>
      </c>
      <c r="H262" s="8">
        <f>+SUMIF(Ajustes!$C:$C,'Balance de Prueba'!$E262,Ajustes!E:E)</f>
        <v>0</v>
      </c>
      <c r="I262" s="8">
        <f>+SUMIF(Ajustes!$C:$C,'Balance de Prueba'!$E262,Ajustes!F:F)</f>
        <v>0</v>
      </c>
      <c r="J262" s="3">
        <f t="shared" si="20"/>
        <v>16625698</v>
      </c>
    </row>
    <row r="263" spans="1:10" ht="12.75" hidden="1" customHeight="1" x14ac:dyDescent="0.3">
      <c r="A263" s="2" t="str">
        <f t="shared" si="17"/>
        <v>13</v>
      </c>
      <c r="B263" s="2" t="str">
        <f t="shared" si="18"/>
        <v>1305</v>
      </c>
      <c r="C263" s="2">
        <v>13050503</v>
      </c>
      <c r="D263" s="2">
        <v>891300237</v>
      </c>
      <c r="E263" s="2" t="str">
        <f t="shared" si="19"/>
        <v>13050503891300237</v>
      </c>
      <c r="F263" s="8">
        <v>192254966</v>
      </c>
      <c r="G263" s="2" t="s">
        <v>253</v>
      </c>
      <c r="H263" s="8">
        <f>+SUMIF(Ajustes!$C:$C,'Balance de Prueba'!$E263,Ajustes!E:E)</f>
        <v>0</v>
      </c>
      <c r="I263" s="8">
        <f>+SUMIF(Ajustes!$C:$C,'Balance de Prueba'!$E263,Ajustes!F:F)</f>
        <v>0</v>
      </c>
      <c r="J263" s="3">
        <f t="shared" si="20"/>
        <v>192254966</v>
      </c>
    </row>
    <row r="264" spans="1:10" ht="12.75" hidden="1" customHeight="1" x14ac:dyDescent="0.3">
      <c r="A264" s="2" t="str">
        <f t="shared" ref="A264:A327" si="21">+LEFT(C264,2)</f>
        <v>13</v>
      </c>
      <c r="B264" s="2" t="str">
        <f t="shared" si="18"/>
        <v>1305</v>
      </c>
      <c r="C264" s="2">
        <v>13050503</v>
      </c>
      <c r="D264" s="2">
        <v>891300238</v>
      </c>
      <c r="E264" s="2" t="str">
        <f t="shared" si="19"/>
        <v>13050503891300238</v>
      </c>
      <c r="F264" s="8">
        <v>112834850</v>
      </c>
      <c r="G264" s="2" t="s">
        <v>254</v>
      </c>
      <c r="H264" s="8">
        <f>+SUMIF(Ajustes!$C:$C,'Balance de Prueba'!$E264,Ajustes!E:E)</f>
        <v>0</v>
      </c>
      <c r="I264" s="8">
        <f>+SUMIF(Ajustes!$C:$C,'Balance de Prueba'!$E264,Ajustes!F:F)</f>
        <v>0</v>
      </c>
      <c r="J264" s="3">
        <f t="shared" si="20"/>
        <v>112834850</v>
      </c>
    </row>
    <row r="265" spans="1:10" ht="12.75" hidden="1" customHeight="1" x14ac:dyDescent="0.3">
      <c r="A265" s="2" t="str">
        <f t="shared" si="21"/>
        <v>13</v>
      </c>
      <c r="B265" s="2" t="str">
        <f t="shared" si="18"/>
        <v>1305</v>
      </c>
      <c r="C265" s="2">
        <v>13050503</v>
      </c>
      <c r="D265" s="2">
        <v>891300241</v>
      </c>
      <c r="E265" s="2" t="str">
        <f t="shared" si="19"/>
        <v>13050503891300241</v>
      </c>
      <c r="F265" s="8">
        <v>1508000</v>
      </c>
      <c r="G265" s="2" t="s">
        <v>255</v>
      </c>
      <c r="H265" s="8">
        <f>+SUMIF(Ajustes!$C:$C,'Balance de Prueba'!$E265,Ajustes!E:E)</f>
        <v>0</v>
      </c>
      <c r="I265" s="8">
        <f>+SUMIF(Ajustes!$C:$C,'Balance de Prueba'!$E265,Ajustes!F:F)</f>
        <v>0</v>
      </c>
      <c r="J265" s="3">
        <f t="shared" si="20"/>
        <v>1508000</v>
      </c>
    </row>
    <row r="266" spans="1:10" ht="12.75" hidden="1" customHeight="1" x14ac:dyDescent="0.3">
      <c r="A266" s="2" t="str">
        <f t="shared" si="21"/>
        <v>13</v>
      </c>
      <c r="B266" s="2" t="str">
        <f t="shared" si="18"/>
        <v>1305</v>
      </c>
      <c r="C266" s="2">
        <v>13050503</v>
      </c>
      <c r="D266" s="2">
        <v>891300513</v>
      </c>
      <c r="E266" s="2" t="str">
        <f t="shared" si="19"/>
        <v>13050503891300513</v>
      </c>
      <c r="F266" s="8">
        <v>56191120</v>
      </c>
      <c r="G266" s="2" t="s">
        <v>256</v>
      </c>
      <c r="H266" s="8">
        <f>+SUMIF(Ajustes!$C:$C,'Balance de Prueba'!$E266,Ajustes!E:E)</f>
        <v>0</v>
      </c>
      <c r="I266" s="8">
        <f>+SUMIF(Ajustes!$C:$C,'Balance de Prueba'!$E266,Ajustes!F:F)</f>
        <v>0</v>
      </c>
      <c r="J266" s="3">
        <f t="shared" si="20"/>
        <v>56191120</v>
      </c>
    </row>
    <row r="267" spans="1:10" ht="12.75" hidden="1" customHeight="1" x14ac:dyDescent="0.3">
      <c r="A267" s="2" t="str">
        <f t="shared" si="21"/>
        <v>13</v>
      </c>
      <c r="B267" s="2" t="str">
        <f t="shared" si="18"/>
        <v>1305</v>
      </c>
      <c r="C267" s="2">
        <v>13050503</v>
      </c>
      <c r="D267" s="2">
        <v>891300959</v>
      </c>
      <c r="E267" s="2" t="str">
        <f t="shared" si="19"/>
        <v>13050503891300959</v>
      </c>
      <c r="F267" s="8">
        <v>64796448</v>
      </c>
      <c r="G267" s="2" t="s">
        <v>257</v>
      </c>
      <c r="H267" s="8">
        <f>+SUMIF(Ajustes!$C:$C,'Balance de Prueba'!$E267,Ajustes!E:E)</f>
        <v>0</v>
      </c>
      <c r="I267" s="8">
        <f>+SUMIF(Ajustes!$C:$C,'Balance de Prueba'!$E267,Ajustes!F:F)</f>
        <v>0</v>
      </c>
      <c r="J267" s="3">
        <f t="shared" si="20"/>
        <v>64796448</v>
      </c>
    </row>
    <row r="268" spans="1:10" ht="12.75" hidden="1" customHeight="1" x14ac:dyDescent="0.3">
      <c r="A268" s="2" t="str">
        <f t="shared" si="21"/>
        <v>13</v>
      </c>
      <c r="B268" s="2" t="str">
        <f t="shared" si="18"/>
        <v>1305</v>
      </c>
      <c r="C268" s="2">
        <v>13050503</v>
      </c>
      <c r="D268" s="2">
        <v>891304762</v>
      </c>
      <c r="E268" s="2" t="str">
        <f t="shared" si="19"/>
        <v>13050503891304762</v>
      </c>
      <c r="F268" s="8">
        <v>11757780</v>
      </c>
      <c r="G268" s="2" t="s">
        <v>258</v>
      </c>
      <c r="H268" s="8">
        <f>+SUMIF(Ajustes!$C:$C,'Balance de Prueba'!$E268,Ajustes!E:E)</f>
        <v>0</v>
      </c>
      <c r="I268" s="8">
        <f>+SUMIF(Ajustes!$C:$C,'Balance de Prueba'!$E268,Ajustes!F:F)</f>
        <v>0</v>
      </c>
      <c r="J268" s="3">
        <f t="shared" si="20"/>
        <v>11757780</v>
      </c>
    </row>
    <row r="269" spans="1:10" ht="12.75" hidden="1" customHeight="1" x14ac:dyDescent="0.3">
      <c r="A269" s="2" t="str">
        <f t="shared" si="21"/>
        <v>13</v>
      </c>
      <c r="B269" s="2" t="str">
        <f t="shared" si="18"/>
        <v>1305</v>
      </c>
      <c r="C269" s="2">
        <v>13050503</v>
      </c>
      <c r="D269" s="2">
        <v>891401858</v>
      </c>
      <c r="E269" s="2" t="str">
        <f t="shared" si="19"/>
        <v>13050503891401858</v>
      </c>
      <c r="F269" s="8">
        <v>13235954</v>
      </c>
      <c r="G269" s="2" t="s">
        <v>259</v>
      </c>
      <c r="H269" s="8">
        <f>+SUMIF(Ajustes!$C:$C,'Balance de Prueba'!$E269,Ajustes!E:E)</f>
        <v>0</v>
      </c>
      <c r="I269" s="8">
        <f>+SUMIF(Ajustes!$C:$C,'Balance de Prueba'!$E269,Ajustes!F:F)</f>
        <v>0</v>
      </c>
      <c r="J269" s="3">
        <f t="shared" si="20"/>
        <v>13235954</v>
      </c>
    </row>
    <row r="270" spans="1:10" ht="12.75" hidden="1" customHeight="1" x14ac:dyDescent="0.3">
      <c r="A270" s="2" t="str">
        <f t="shared" si="21"/>
        <v>13</v>
      </c>
      <c r="B270" s="2" t="str">
        <f t="shared" si="18"/>
        <v>1305</v>
      </c>
      <c r="C270" s="2">
        <v>13050503</v>
      </c>
      <c r="D270" s="2">
        <v>891401858</v>
      </c>
      <c r="E270" s="2" t="str">
        <f t="shared" si="19"/>
        <v>13050503891401858</v>
      </c>
      <c r="F270" s="8">
        <v>21151661</v>
      </c>
      <c r="G270" s="2" t="s">
        <v>259</v>
      </c>
      <c r="H270" s="8">
        <f>+SUMIF(Ajustes!$C:$C,'Balance de Prueba'!$E270,Ajustes!E:E)</f>
        <v>0</v>
      </c>
      <c r="I270" s="8">
        <f>+SUMIF(Ajustes!$C:$C,'Balance de Prueba'!$E270,Ajustes!F:F)</f>
        <v>0</v>
      </c>
      <c r="J270" s="3">
        <f t="shared" si="20"/>
        <v>21151661</v>
      </c>
    </row>
    <row r="271" spans="1:10" ht="12.75" hidden="1" customHeight="1" x14ac:dyDescent="0.3">
      <c r="A271" s="2" t="str">
        <f t="shared" si="21"/>
        <v>13</v>
      </c>
      <c r="B271" s="2" t="str">
        <f t="shared" si="18"/>
        <v>1305</v>
      </c>
      <c r="C271" s="2">
        <v>13050503</v>
      </c>
      <c r="D271" s="2">
        <v>891701595</v>
      </c>
      <c r="E271" s="2" t="str">
        <f t="shared" si="19"/>
        <v>13050503891701595</v>
      </c>
      <c r="F271" s="8">
        <v>145983532</v>
      </c>
      <c r="G271" s="2" t="s">
        <v>260</v>
      </c>
      <c r="H271" s="8">
        <f>+SUMIF(Ajustes!$C:$C,'Balance de Prueba'!$E271,Ajustes!E:E)</f>
        <v>0</v>
      </c>
      <c r="I271" s="8">
        <f>+SUMIF(Ajustes!$C:$C,'Balance de Prueba'!$E271,Ajustes!F:F)</f>
        <v>0</v>
      </c>
      <c r="J271" s="3">
        <f t="shared" si="20"/>
        <v>145983532</v>
      </c>
    </row>
    <row r="272" spans="1:10" ht="12.75" hidden="1" customHeight="1" x14ac:dyDescent="0.3">
      <c r="A272" s="2" t="str">
        <f t="shared" si="21"/>
        <v>13</v>
      </c>
      <c r="B272" s="2" t="str">
        <f t="shared" si="18"/>
        <v>1305</v>
      </c>
      <c r="C272" s="2">
        <v>13050503</v>
      </c>
      <c r="D272" s="2">
        <v>891900475</v>
      </c>
      <c r="E272" s="2" t="str">
        <f t="shared" si="19"/>
        <v>13050503891900475</v>
      </c>
      <c r="F272" s="8">
        <v>15579343</v>
      </c>
      <c r="G272" s="2" t="s">
        <v>261</v>
      </c>
      <c r="H272" s="8">
        <f>+SUMIF(Ajustes!$C:$C,'Balance de Prueba'!$E272,Ajustes!E:E)</f>
        <v>0</v>
      </c>
      <c r="I272" s="8">
        <f>+SUMIF(Ajustes!$C:$C,'Balance de Prueba'!$E272,Ajustes!F:F)</f>
        <v>0</v>
      </c>
      <c r="J272" s="3">
        <f t="shared" si="20"/>
        <v>15579343</v>
      </c>
    </row>
    <row r="273" spans="1:10" ht="12.75" hidden="1" customHeight="1" x14ac:dyDescent="0.3">
      <c r="A273" s="2" t="str">
        <f t="shared" si="21"/>
        <v>13</v>
      </c>
      <c r="B273" s="2" t="str">
        <f t="shared" si="18"/>
        <v>1305</v>
      </c>
      <c r="C273" s="2">
        <v>13050503</v>
      </c>
      <c r="D273" s="2">
        <v>891903333</v>
      </c>
      <c r="E273" s="2" t="str">
        <f t="shared" si="19"/>
        <v>13050503891903333</v>
      </c>
      <c r="F273" s="8">
        <v>24362500</v>
      </c>
      <c r="G273" s="2" t="s">
        <v>262</v>
      </c>
      <c r="H273" s="8">
        <f>+SUMIF(Ajustes!$C:$C,'Balance de Prueba'!$E273,Ajustes!E:E)</f>
        <v>0</v>
      </c>
      <c r="I273" s="8">
        <f>+SUMIF(Ajustes!$C:$C,'Balance de Prueba'!$E273,Ajustes!F:F)</f>
        <v>0</v>
      </c>
      <c r="J273" s="3">
        <f t="shared" si="20"/>
        <v>24362500</v>
      </c>
    </row>
    <row r="274" spans="1:10" ht="12.75" hidden="1" customHeight="1" x14ac:dyDescent="0.3">
      <c r="A274" s="2" t="str">
        <f t="shared" si="21"/>
        <v>13</v>
      </c>
      <c r="B274" s="2" t="str">
        <f t="shared" si="18"/>
        <v>1305</v>
      </c>
      <c r="C274" s="2">
        <v>13050503</v>
      </c>
      <c r="D274" s="2">
        <v>891903333</v>
      </c>
      <c r="E274" s="2" t="str">
        <f t="shared" si="19"/>
        <v>13050503891903333</v>
      </c>
      <c r="F274" s="8">
        <v>33635250</v>
      </c>
      <c r="G274" s="2" t="s">
        <v>263</v>
      </c>
      <c r="H274" s="8">
        <f>+SUMIF(Ajustes!$C:$C,'Balance de Prueba'!$E274,Ajustes!E:E)</f>
        <v>0</v>
      </c>
      <c r="I274" s="8">
        <f>+SUMIF(Ajustes!$C:$C,'Balance de Prueba'!$E274,Ajustes!F:F)</f>
        <v>0</v>
      </c>
      <c r="J274" s="3">
        <f t="shared" si="20"/>
        <v>33635250</v>
      </c>
    </row>
    <row r="275" spans="1:10" ht="12.75" hidden="1" customHeight="1" x14ac:dyDescent="0.3">
      <c r="A275" s="2" t="str">
        <f t="shared" si="21"/>
        <v>13</v>
      </c>
      <c r="B275" s="2" t="str">
        <f t="shared" si="18"/>
        <v>1305</v>
      </c>
      <c r="C275" s="2">
        <v>13050503</v>
      </c>
      <c r="D275" s="2">
        <v>891903333</v>
      </c>
      <c r="E275" s="2" t="str">
        <f t="shared" si="19"/>
        <v>13050503891903333</v>
      </c>
      <c r="F275" s="8">
        <v>53148014</v>
      </c>
      <c r="G275" s="2" t="s">
        <v>264</v>
      </c>
      <c r="H275" s="8">
        <f>+SUMIF(Ajustes!$C:$C,'Balance de Prueba'!$E275,Ajustes!E:E)</f>
        <v>0</v>
      </c>
      <c r="I275" s="8">
        <f>+SUMIF(Ajustes!$C:$C,'Balance de Prueba'!$E275,Ajustes!F:F)</f>
        <v>0</v>
      </c>
      <c r="J275" s="3">
        <f t="shared" si="20"/>
        <v>53148014</v>
      </c>
    </row>
    <row r="276" spans="1:10" ht="12.75" hidden="1" customHeight="1" x14ac:dyDescent="0.3">
      <c r="A276" s="2" t="str">
        <f t="shared" si="21"/>
        <v>13</v>
      </c>
      <c r="B276" s="2" t="str">
        <f t="shared" si="18"/>
        <v>1305</v>
      </c>
      <c r="C276" s="2">
        <v>13050503</v>
      </c>
      <c r="D276" s="2">
        <v>891903333</v>
      </c>
      <c r="E276" s="2" t="str">
        <f t="shared" si="19"/>
        <v>13050503891903333</v>
      </c>
      <c r="F276" s="8">
        <v>2409035</v>
      </c>
      <c r="G276" s="2" t="s">
        <v>265</v>
      </c>
      <c r="H276" s="8">
        <f>+SUMIF(Ajustes!$C:$C,'Balance de Prueba'!$E276,Ajustes!E:E)</f>
        <v>0</v>
      </c>
      <c r="I276" s="8">
        <f>+SUMIF(Ajustes!$C:$C,'Balance de Prueba'!$E276,Ajustes!F:F)</f>
        <v>0</v>
      </c>
      <c r="J276" s="3">
        <f t="shared" si="20"/>
        <v>2409035</v>
      </c>
    </row>
    <row r="277" spans="1:10" ht="12.75" hidden="1" customHeight="1" x14ac:dyDescent="0.3">
      <c r="A277" s="2" t="str">
        <f t="shared" si="21"/>
        <v>13</v>
      </c>
      <c r="B277" s="2" t="str">
        <f t="shared" si="18"/>
        <v>1305</v>
      </c>
      <c r="C277" s="2">
        <v>13050503</v>
      </c>
      <c r="D277" s="2">
        <v>891903333</v>
      </c>
      <c r="E277" s="2" t="str">
        <f t="shared" si="19"/>
        <v>13050503891903333</v>
      </c>
      <c r="F277" s="8">
        <v>39780000</v>
      </c>
      <c r="G277" s="2" t="s">
        <v>266</v>
      </c>
      <c r="H277" s="8">
        <f>+SUMIF(Ajustes!$C:$C,'Balance de Prueba'!$E277,Ajustes!E:E)</f>
        <v>0</v>
      </c>
      <c r="I277" s="8">
        <f>+SUMIF(Ajustes!$C:$C,'Balance de Prueba'!$E277,Ajustes!F:F)</f>
        <v>0</v>
      </c>
      <c r="J277" s="3">
        <f t="shared" si="20"/>
        <v>39780000</v>
      </c>
    </row>
    <row r="278" spans="1:10" ht="12.75" hidden="1" customHeight="1" x14ac:dyDescent="0.3">
      <c r="A278" s="2" t="str">
        <f t="shared" si="21"/>
        <v>13</v>
      </c>
      <c r="B278" s="2" t="str">
        <f t="shared" si="18"/>
        <v>1305</v>
      </c>
      <c r="C278" s="2">
        <v>13050503</v>
      </c>
      <c r="D278" s="2">
        <v>891903333</v>
      </c>
      <c r="E278" s="2" t="str">
        <f t="shared" si="19"/>
        <v>13050503891903333</v>
      </c>
      <c r="F278" s="8">
        <v>52541250</v>
      </c>
      <c r="G278" s="2" t="s">
        <v>267</v>
      </c>
      <c r="H278" s="8">
        <f>+SUMIF(Ajustes!$C:$C,'Balance de Prueba'!$E278,Ajustes!E:E)</f>
        <v>0</v>
      </c>
      <c r="I278" s="8">
        <f>+SUMIF(Ajustes!$C:$C,'Balance de Prueba'!$E278,Ajustes!F:F)</f>
        <v>0</v>
      </c>
      <c r="J278" s="3">
        <f t="shared" si="20"/>
        <v>52541250</v>
      </c>
    </row>
    <row r="279" spans="1:10" ht="12.75" hidden="1" customHeight="1" x14ac:dyDescent="0.3">
      <c r="A279" s="2" t="str">
        <f t="shared" si="21"/>
        <v>13</v>
      </c>
      <c r="B279" s="2" t="str">
        <f t="shared" si="18"/>
        <v>1305</v>
      </c>
      <c r="C279" s="2">
        <v>13050503</v>
      </c>
      <c r="D279" s="2">
        <v>900020092</v>
      </c>
      <c r="E279" s="2" t="str">
        <f t="shared" si="19"/>
        <v>13050503900020092</v>
      </c>
      <c r="F279" s="8">
        <v>23938190</v>
      </c>
      <c r="G279" s="2" t="s">
        <v>268</v>
      </c>
      <c r="H279" s="8">
        <f>+SUMIF(Ajustes!$C:$C,'Balance de Prueba'!$E279,Ajustes!E:E)</f>
        <v>0</v>
      </c>
      <c r="I279" s="8">
        <f>+SUMIF(Ajustes!$C:$C,'Balance de Prueba'!$E279,Ajustes!F:F)</f>
        <v>0</v>
      </c>
      <c r="J279" s="3">
        <f t="shared" si="20"/>
        <v>23938190</v>
      </c>
    </row>
    <row r="280" spans="1:10" ht="12.75" hidden="1" customHeight="1" x14ac:dyDescent="0.3">
      <c r="A280" s="2" t="str">
        <f t="shared" si="21"/>
        <v>13</v>
      </c>
      <c r="B280" s="2" t="str">
        <f t="shared" si="18"/>
        <v>1305</v>
      </c>
      <c r="C280" s="2">
        <v>13050503</v>
      </c>
      <c r="D280" s="2">
        <v>900026211</v>
      </c>
      <c r="E280" s="2" t="str">
        <f t="shared" si="19"/>
        <v>13050503900026211</v>
      </c>
      <c r="F280" s="8">
        <v>5925869</v>
      </c>
      <c r="G280" s="2" t="s">
        <v>269</v>
      </c>
      <c r="H280" s="8">
        <f>+SUMIF(Ajustes!$C:$C,'Balance de Prueba'!$E280,Ajustes!E:E)</f>
        <v>0</v>
      </c>
      <c r="I280" s="8">
        <f>+SUMIF(Ajustes!$C:$C,'Balance de Prueba'!$E280,Ajustes!F:F)</f>
        <v>0</v>
      </c>
      <c r="J280" s="3">
        <f t="shared" si="20"/>
        <v>5925869</v>
      </c>
    </row>
    <row r="281" spans="1:10" ht="12.75" hidden="1" customHeight="1" x14ac:dyDescent="0.3">
      <c r="A281" s="2" t="str">
        <f t="shared" si="21"/>
        <v>13</v>
      </c>
      <c r="B281" s="2" t="str">
        <f t="shared" si="18"/>
        <v>1305</v>
      </c>
      <c r="C281" s="2">
        <v>13050503</v>
      </c>
      <c r="D281" s="2">
        <v>900028464</v>
      </c>
      <c r="E281" s="2" t="str">
        <f t="shared" si="19"/>
        <v>13050503900028464</v>
      </c>
      <c r="F281" s="8">
        <v>4650000</v>
      </c>
      <c r="G281" s="2" t="s">
        <v>270</v>
      </c>
      <c r="H281" s="8">
        <f>+SUMIF(Ajustes!$C:$C,'Balance de Prueba'!$E281,Ajustes!E:E)</f>
        <v>0</v>
      </c>
      <c r="I281" s="8">
        <f>+SUMIF(Ajustes!$C:$C,'Balance de Prueba'!$E281,Ajustes!F:F)</f>
        <v>0</v>
      </c>
      <c r="J281" s="3">
        <f t="shared" si="20"/>
        <v>4650000</v>
      </c>
    </row>
    <row r="282" spans="1:10" ht="12.75" hidden="1" customHeight="1" x14ac:dyDescent="0.3">
      <c r="A282" s="2" t="str">
        <f t="shared" si="21"/>
        <v>13</v>
      </c>
      <c r="B282" s="2" t="str">
        <f t="shared" si="18"/>
        <v>1305</v>
      </c>
      <c r="C282" s="2">
        <v>13050503</v>
      </c>
      <c r="D282" s="2">
        <v>900035918</v>
      </c>
      <c r="E282" s="2" t="str">
        <f t="shared" si="19"/>
        <v>13050503900035918</v>
      </c>
      <c r="F282" s="8">
        <v>153462393</v>
      </c>
      <c r="G282" s="2" t="s">
        <v>271</v>
      </c>
      <c r="H282" s="8">
        <f>+SUMIF(Ajustes!$C:$C,'Balance de Prueba'!$E282,Ajustes!E:E)</f>
        <v>0</v>
      </c>
      <c r="I282" s="8">
        <f>+SUMIF(Ajustes!$C:$C,'Balance de Prueba'!$E282,Ajustes!F:F)</f>
        <v>0</v>
      </c>
      <c r="J282" s="3">
        <f t="shared" si="20"/>
        <v>153462393</v>
      </c>
    </row>
    <row r="283" spans="1:10" ht="12.75" hidden="1" customHeight="1" x14ac:dyDescent="0.3">
      <c r="A283" s="2" t="str">
        <f t="shared" si="21"/>
        <v>13</v>
      </c>
      <c r="B283" s="2" t="str">
        <f t="shared" si="18"/>
        <v>1305</v>
      </c>
      <c r="C283" s="2">
        <v>13050503</v>
      </c>
      <c r="D283" s="2">
        <v>900035918</v>
      </c>
      <c r="E283" s="2" t="str">
        <f t="shared" si="19"/>
        <v>13050503900035918</v>
      </c>
      <c r="F283" s="8">
        <v>1893004288</v>
      </c>
      <c r="G283" s="2" t="s">
        <v>272</v>
      </c>
      <c r="H283" s="8">
        <f>+SUMIF(Ajustes!$C:$C,'Balance de Prueba'!$E283,Ajustes!E:E)</f>
        <v>0</v>
      </c>
      <c r="I283" s="8">
        <f>+SUMIF(Ajustes!$C:$C,'Balance de Prueba'!$E283,Ajustes!F:F)</f>
        <v>0</v>
      </c>
      <c r="J283" s="3">
        <f t="shared" si="20"/>
        <v>1893004288</v>
      </c>
    </row>
    <row r="284" spans="1:10" ht="12.75" hidden="1" customHeight="1" x14ac:dyDescent="0.3">
      <c r="A284" s="2" t="str">
        <f t="shared" si="21"/>
        <v>13</v>
      </c>
      <c r="B284" s="2" t="str">
        <f t="shared" si="18"/>
        <v>1305</v>
      </c>
      <c r="C284" s="2">
        <v>13050503</v>
      </c>
      <c r="D284" s="2">
        <v>900044241</v>
      </c>
      <c r="E284" s="2" t="str">
        <f t="shared" si="19"/>
        <v>13050503900044241</v>
      </c>
      <c r="F284" s="8">
        <v>5340780</v>
      </c>
      <c r="G284" s="2" t="s">
        <v>273</v>
      </c>
      <c r="H284" s="8">
        <f>+SUMIF(Ajustes!$C:$C,'Balance de Prueba'!$E284,Ajustes!E:E)</f>
        <v>0</v>
      </c>
      <c r="I284" s="8">
        <f>+SUMIF(Ajustes!$C:$C,'Balance de Prueba'!$E284,Ajustes!F:F)</f>
        <v>0</v>
      </c>
      <c r="J284" s="3">
        <f t="shared" si="20"/>
        <v>5340780</v>
      </c>
    </row>
    <row r="285" spans="1:10" ht="12.75" hidden="1" customHeight="1" x14ac:dyDescent="0.3">
      <c r="A285" s="2" t="str">
        <f t="shared" si="21"/>
        <v>13</v>
      </c>
      <c r="B285" s="2" t="str">
        <f t="shared" si="18"/>
        <v>1305</v>
      </c>
      <c r="C285" s="2">
        <v>13050503</v>
      </c>
      <c r="D285" s="2">
        <v>900068631</v>
      </c>
      <c r="E285" s="2" t="str">
        <f t="shared" si="19"/>
        <v>13050503900068631</v>
      </c>
      <c r="F285" s="8">
        <v>5386518</v>
      </c>
      <c r="G285" s="2" t="s">
        <v>274</v>
      </c>
      <c r="H285" s="8">
        <f>+SUMIF(Ajustes!$C:$C,'Balance de Prueba'!$E285,Ajustes!E:E)</f>
        <v>0</v>
      </c>
      <c r="I285" s="8">
        <f>+SUMIF(Ajustes!$C:$C,'Balance de Prueba'!$E285,Ajustes!F:F)</f>
        <v>0</v>
      </c>
      <c r="J285" s="3">
        <f t="shared" si="20"/>
        <v>5386518</v>
      </c>
    </row>
    <row r="286" spans="1:10" ht="12.75" hidden="1" customHeight="1" x14ac:dyDescent="0.3">
      <c r="A286" s="2" t="str">
        <f t="shared" si="21"/>
        <v>13</v>
      </c>
      <c r="B286" s="2" t="str">
        <f t="shared" si="18"/>
        <v>1305</v>
      </c>
      <c r="C286" s="2">
        <v>13050503</v>
      </c>
      <c r="D286" s="2">
        <v>900068669</v>
      </c>
      <c r="E286" s="2" t="str">
        <f t="shared" si="19"/>
        <v>13050503900068669</v>
      </c>
      <c r="F286" s="8">
        <v>16588000</v>
      </c>
      <c r="G286" s="2" t="s">
        <v>275</v>
      </c>
      <c r="H286" s="8">
        <f>+SUMIF(Ajustes!$C:$C,'Balance de Prueba'!$E286,Ajustes!E:E)</f>
        <v>0</v>
      </c>
      <c r="I286" s="8">
        <f>+SUMIF(Ajustes!$C:$C,'Balance de Prueba'!$E286,Ajustes!F:F)</f>
        <v>0</v>
      </c>
      <c r="J286" s="3">
        <f t="shared" si="20"/>
        <v>16588000</v>
      </c>
    </row>
    <row r="287" spans="1:10" ht="12.75" hidden="1" customHeight="1" x14ac:dyDescent="0.3">
      <c r="A287" s="2" t="str">
        <f t="shared" si="21"/>
        <v>13</v>
      </c>
      <c r="B287" s="2" t="str">
        <f t="shared" si="18"/>
        <v>1305</v>
      </c>
      <c r="C287" s="2">
        <v>13050503</v>
      </c>
      <c r="D287" s="2">
        <v>900081574</v>
      </c>
      <c r="E287" s="2" t="str">
        <f t="shared" si="19"/>
        <v>13050503900081574</v>
      </c>
      <c r="F287" s="8">
        <v>7323882</v>
      </c>
      <c r="G287" s="2" t="s">
        <v>276</v>
      </c>
      <c r="H287" s="8">
        <f>+SUMIF(Ajustes!$C:$C,'Balance de Prueba'!$E287,Ajustes!E:E)</f>
        <v>0</v>
      </c>
      <c r="I287" s="8">
        <f>+SUMIF(Ajustes!$C:$C,'Balance de Prueba'!$E287,Ajustes!F:F)</f>
        <v>0</v>
      </c>
      <c r="J287" s="3">
        <f t="shared" si="20"/>
        <v>7323882</v>
      </c>
    </row>
    <row r="288" spans="1:10" ht="12.75" hidden="1" customHeight="1" x14ac:dyDescent="0.3">
      <c r="A288" s="2" t="str">
        <f t="shared" si="21"/>
        <v>13</v>
      </c>
      <c r="B288" s="2" t="str">
        <f t="shared" si="18"/>
        <v>1305</v>
      </c>
      <c r="C288" s="2">
        <v>13050503</v>
      </c>
      <c r="D288" s="2">
        <v>900089465</v>
      </c>
      <c r="E288" s="2" t="str">
        <f t="shared" si="19"/>
        <v>13050503900089465</v>
      </c>
      <c r="F288" s="8">
        <v>7063348</v>
      </c>
      <c r="G288" s="2" t="s">
        <v>277</v>
      </c>
      <c r="H288" s="8">
        <f>+SUMIF(Ajustes!$C:$C,'Balance de Prueba'!$E288,Ajustes!E:E)</f>
        <v>0</v>
      </c>
      <c r="I288" s="8">
        <f>+SUMIF(Ajustes!$C:$C,'Balance de Prueba'!$E288,Ajustes!F:F)</f>
        <v>0</v>
      </c>
      <c r="J288" s="3">
        <f t="shared" si="20"/>
        <v>7063348</v>
      </c>
    </row>
    <row r="289" spans="1:10" ht="12.75" hidden="1" customHeight="1" x14ac:dyDescent="0.3">
      <c r="A289" s="2" t="str">
        <f t="shared" si="21"/>
        <v>13</v>
      </c>
      <c r="B289" s="2" t="str">
        <f t="shared" si="18"/>
        <v>1305</v>
      </c>
      <c r="C289" s="2">
        <v>13050503</v>
      </c>
      <c r="D289" s="2">
        <v>900110594</v>
      </c>
      <c r="E289" s="2" t="str">
        <f t="shared" si="19"/>
        <v>13050503900110594</v>
      </c>
      <c r="F289" s="8">
        <v>6136984</v>
      </c>
      <c r="G289" s="2" t="s">
        <v>278</v>
      </c>
      <c r="H289" s="8">
        <f>+SUMIF(Ajustes!$C:$C,'Balance de Prueba'!$E289,Ajustes!E:E)</f>
        <v>0</v>
      </c>
      <c r="I289" s="8">
        <f>+SUMIF(Ajustes!$C:$C,'Balance de Prueba'!$E289,Ajustes!F:F)</f>
        <v>0</v>
      </c>
      <c r="J289" s="3">
        <f t="shared" si="20"/>
        <v>6136984</v>
      </c>
    </row>
    <row r="290" spans="1:10" ht="12.75" hidden="1" customHeight="1" x14ac:dyDescent="0.3">
      <c r="A290" s="2" t="str">
        <f t="shared" si="21"/>
        <v>13</v>
      </c>
      <c r="B290" s="2" t="str">
        <f t="shared" si="18"/>
        <v>1305</v>
      </c>
      <c r="C290" s="2">
        <v>13050503</v>
      </c>
      <c r="D290" s="2">
        <v>900116641</v>
      </c>
      <c r="E290" s="2" t="str">
        <f t="shared" si="19"/>
        <v>13050503900116641</v>
      </c>
      <c r="F290" s="8">
        <v>218997</v>
      </c>
      <c r="G290" s="2" t="s">
        <v>279</v>
      </c>
      <c r="H290" s="8">
        <f>+SUMIF(Ajustes!$C:$C,'Balance de Prueba'!$E290,Ajustes!E:E)</f>
        <v>0</v>
      </c>
      <c r="I290" s="8">
        <f>+SUMIF(Ajustes!$C:$C,'Balance de Prueba'!$E290,Ajustes!F:F)</f>
        <v>0</v>
      </c>
      <c r="J290" s="3">
        <f t="shared" si="20"/>
        <v>218997</v>
      </c>
    </row>
    <row r="291" spans="1:10" ht="12.75" hidden="1" customHeight="1" x14ac:dyDescent="0.3">
      <c r="A291" s="2" t="str">
        <f t="shared" si="21"/>
        <v>13</v>
      </c>
      <c r="B291" s="2" t="str">
        <f t="shared" si="18"/>
        <v>1305</v>
      </c>
      <c r="C291" s="2">
        <v>13050503</v>
      </c>
      <c r="D291" s="2">
        <v>900131512</v>
      </c>
      <c r="E291" s="2" t="str">
        <f t="shared" si="19"/>
        <v>13050503900131512</v>
      </c>
      <c r="F291" s="8">
        <v>135987068</v>
      </c>
      <c r="G291" s="2" t="s">
        <v>280</v>
      </c>
      <c r="H291" s="8">
        <f>+SUMIF(Ajustes!$C:$C,'Balance de Prueba'!$E291,Ajustes!E:E)</f>
        <v>0</v>
      </c>
      <c r="I291" s="8">
        <f>+SUMIF(Ajustes!$C:$C,'Balance de Prueba'!$E291,Ajustes!F:F)</f>
        <v>0</v>
      </c>
      <c r="J291" s="3">
        <f t="shared" si="20"/>
        <v>135987068</v>
      </c>
    </row>
    <row r="292" spans="1:10" ht="12.75" hidden="1" customHeight="1" x14ac:dyDescent="0.3">
      <c r="A292" s="2" t="str">
        <f t="shared" si="21"/>
        <v>13</v>
      </c>
      <c r="B292" s="2" t="str">
        <f t="shared" si="18"/>
        <v>1305</v>
      </c>
      <c r="C292" s="2">
        <v>13050503</v>
      </c>
      <c r="D292" s="2">
        <v>900132767</v>
      </c>
      <c r="E292" s="2" t="str">
        <f t="shared" si="19"/>
        <v>13050503900132767</v>
      </c>
      <c r="F292" s="8">
        <v>1516445</v>
      </c>
      <c r="G292" s="2" t="s">
        <v>281</v>
      </c>
      <c r="H292" s="8">
        <f>+SUMIF(Ajustes!$C:$C,'Balance de Prueba'!$E292,Ajustes!E:E)</f>
        <v>0</v>
      </c>
      <c r="I292" s="8">
        <f>+SUMIF(Ajustes!$C:$C,'Balance de Prueba'!$E292,Ajustes!F:F)</f>
        <v>0</v>
      </c>
      <c r="J292" s="3">
        <f t="shared" si="20"/>
        <v>1516445</v>
      </c>
    </row>
    <row r="293" spans="1:10" ht="12.75" hidden="1" customHeight="1" x14ac:dyDescent="0.3">
      <c r="A293" s="2" t="str">
        <f t="shared" si="21"/>
        <v>13</v>
      </c>
      <c r="B293" s="2" t="str">
        <f t="shared" si="18"/>
        <v>1305</v>
      </c>
      <c r="C293" s="2">
        <v>13050503</v>
      </c>
      <c r="D293" s="2">
        <v>900133191</v>
      </c>
      <c r="E293" s="2" t="str">
        <f t="shared" si="19"/>
        <v>13050503900133191</v>
      </c>
      <c r="F293" s="8">
        <v>4834500</v>
      </c>
      <c r="G293" s="2" t="s">
        <v>282</v>
      </c>
      <c r="H293" s="8">
        <f>+SUMIF(Ajustes!$C:$C,'Balance de Prueba'!$E293,Ajustes!E:E)</f>
        <v>0</v>
      </c>
      <c r="I293" s="8">
        <f>+SUMIF(Ajustes!$C:$C,'Balance de Prueba'!$E293,Ajustes!F:F)</f>
        <v>0</v>
      </c>
      <c r="J293" s="3">
        <f t="shared" si="20"/>
        <v>4834500</v>
      </c>
    </row>
    <row r="294" spans="1:10" ht="12.75" hidden="1" customHeight="1" x14ac:dyDescent="0.3">
      <c r="A294" s="2" t="str">
        <f t="shared" si="21"/>
        <v>13</v>
      </c>
      <c r="B294" s="2" t="str">
        <f t="shared" si="18"/>
        <v>1305</v>
      </c>
      <c r="C294" s="2">
        <v>13050503</v>
      </c>
      <c r="D294" s="2">
        <v>900133780</v>
      </c>
      <c r="E294" s="2" t="str">
        <f t="shared" si="19"/>
        <v>13050503900133780</v>
      </c>
      <c r="F294" s="8">
        <v>22316439</v>
      </c>
      <c r="G294" s="2" t="s">
        <v>283</v>
      </c>
      <c r="H294" s="8">
        <f>+SUMIF(Ajustes!$C:$C,'Balance de Prueba'!$E294,Ajustes!E:E)</f>
        <v>0</v>
      </c>
      <c r="I294" s="8">
        <f>+SUMIF(Ajustes!$C:$C,'Balance de Prueba'!$E294,Ajustes!F:F)</f>
        <v>0</v>
      </c>
      <c r="J294" s="3">
        <f t="shared" si="20"/>
        <v>22316439</v>
      </c>
    </row>
    <row r="295" spans="1:10" ht="12.75" hidden="1" customHeight="1" x14ac:dyDescent="0.3">
      <c r="A295" s="2" t="str">
        <f t="shared" si="21"/>
        <v>13</v>
      </c>
      <c r="B295" s="2" t="str">
        <f t="shared" si="18"/>
        <v>1305</v>
      </c>
      <c r="C295" s="2">
        <v>13050503</v>
      </c>
      <c r="D295" s="2">
        <v>900137368</v>
      </c>
      <c r="E295" s="2" t="str">
        <f t="shared" si="19"/>
        <v>13050503900137368</v>
      </c>
      <c r="F295" s="8">
        <v>4123299</v>
      </c>
      <c r="G295" s="2" t="s">
        <v>284</v>
      </c>
      <c r="H295" s="8">
        <f>+SUMIF(Ajustes!$C:$C,'Balance de Prueba'!$E295,Ajustes!E:E)</f>
        <v>0</v>
      </c>
      <c r="I295" s="8">
        <f>+SUMIF(Ajustes!$C:$C,'Balance de Prueba'!$E295,Ajustes!F:F)</f>
        <v>0</v>
      </c>
      <c r="J295" s="3">
        <f t="shared" si="20"/>
        <v>4123299</v>
      </c>
    </row>
    <row r="296" spans="1:10" ht="12.75" hidden="1" customHeight="1" x14ac:dyDescent="0.3">
      <c r="A296" s="2" t="str">
        <f t="shared" si="21"/>
        <v>13</v>
      </c>
      <c r="B296" s="2" t="str">
        <f t="shared" si="18"/>
        <v>1305</v>
      </c>
      <c r="C296" s="2">
        <v>13050503</v>
      </c>
      <c r="D296" s="2">
        <v>900146840</v>
      </c>
      <c r="E296" s="2" t="str">
        <f t="shared" si="19"/>
        <v>13050503900146840</v>
      </c>
      <c r="F296" s="8">
        <v>32635990</v>
      </c>
      <c r="G296" s="2" t="s">
        <v>285</v>
      </c>
      <c r="H296" s="8">
        <f>+SUMIF(Ajustes!$C:$C,'Balance de Prueba'!$E296,Ajustes!E:E)</f>
        <v>0</v>
      </c>
      <c r="I296" s="8">
        <f>+SUMIF(Ajustes!$C:$C,'Balance de Prueba'!$E296,Ajustes!F:F)</f>
        <v>0</v>
      </c>
      <c r="J296" s="3">
        <f t="shared" si="20"/>
        <v>32635990</v>
      </c>
    </row>
    <row r="297" spans="1:10" ht="12.75" hidden="1" customHeight="1" x14ac:dyDescent="0.3">
      <c r="A297" s="2" t="str">
        <f t="shared" si="21"/>
        <v>13</v>
      </c>
      <c r="B297" s="2" t="str">
        <f t="shared" si="18"/>
        <v>1305</v>
      </c>
      <c r="C297" s="2">
        <v>13050503</v>
      </c>
      <c r="D297" s="2">
        <v>900149095</v>
      </c>
      <c r="E297" s="2" t="str">
        <f t="shared" si="19"/>
        <v>13050503900149095</v>
      </c>
      <c r="F297" s="8">
        <v>14495939</v>
      </c>
      <c r="G297" s="2" t="s">
        <v>286</v>
      </c>
      <c r="H297" s="8">
        <f>+SUMIF(Ajustes!$C:$C,'Balance de Prueba'!$E297,Ajustes!E:E)</f>
        <v>0</v>
      </c>
      <c r="I297" s="8">
        <f>+SUMIF(Ajustes!$C:$C,'Balance de Prueba'!$E297,Ajustes!F:F)</f>
        <v>0</v>
      </c>
      <c r="J297" s="3">
        <f t="shared" si="20"/>
        <v>14495939</v>
      </c>
    </row>
    <row r="298" spans="1:10" ht="12.75" hidden="1" customHeight="1" x14ac:dyDescent="0.3">
      <c r="A298" s="2" t="str">
        <f t="shared" si="21"/>
        <v>13</v>
      </c>
      <c r="B298" s="2" t="str">
        <f t="shared" si="18"/>
        <v>1305</v>
      </c>
      <c r="C298" s="2">
        <v>13050503</v>
      </c>
      <c r="D298" s="2">
        <v>900163354</v>
      </c>
      <c r="E298" s="2" t="str">
        <f t="shared" si="19"/>
        <v>13050503900163354</v>
      </c>
      <c r="F298" s="8">
        <v>10063651</v>
      </c>
      <c r="G298" s="2" t="s">
        <v>287</v>
      </c>
      <c r="H298" s="8">
        <f>+SUMIF(Ajustes!$C:$C,'Balance de Prueba'!$E298,Ajustes!E:E)</f>
        <v>0</v>
      </c>
      <c r="I298" s="8">
        <f>+SUMIF(Ajustes!$C:$C,'Balance de Prueba'!$E298,Ajustes!F:F)</f>
        <v>0</v>
      </c>
      <c r="J298" s="3">
        <f t="shared" si="20"/>
        <v>10063651</v>
      </c>
    </row>
    <row r="299" spans="1:10" ht="12.75" hidden="1" customHeight="1" x14ac:dyDescent="0.3">
      <c r="A299" s="2" t="str">
        <f t="shared" si="21"/>
        <v>13</v>
      </c>
      <c r="B299" s="2" t="str">
        <f t="shared" si="18"/>
        <v>1305</v>
      </c>
      <c r="C299" s="2">
        <v>13050503</v>
      </c>
      <c r="D299" s="2">
        <v>900169492</v>
      </c>
      <c r="E299" s="2" t="str">
        <f t="shared" si="19"/>
        <v>13050503900169492</v>
      </c>
      <c r="F299" s="8">
        <v>14580318</v>
      </c>
      <c r="G299" s="2" t="s">
        <v>288</v>
      </c>
      <c r="H299" s="8">
        <f>+SUMIF(Ajustes!$C:$C,'Balance de Prueba'!$E299,Ajustes!E:E)</f>
        <v>0</v>
      </c>
      <c r="I299" s="8">
        <f>+SUMIF(Ajustes!$C:$C,'Balance de Prueba'!$E299,Ajustes!F:F)</f>
        <v>0</v>
      </c>
      <c r="J299" s="3">
        <f t="shared" si="20"/>
        <v>14580318</v>
      </c>
    </row>
    <row r="300" spans="1:10" ht="12.75" hidden="1" customHeight="1" x14ac:dyDescent="0.3">
      <c r="A300" s="2" t="str">
        <f t="shared" si="21"/>
        <v>13</v>
      </c>
      <c r="B300" s="2" t="str">
        <f t="shared" si="18"/>
        <v>1305</v>
      </c>
      <c r="C300" s="2">
        <v>13050503</v>
      </c>
      <c r="D300" s="2">
        <v>900174302</v>
      </c>
      <c r="E300" s="2" t="str">
        <f t="shared" si="19"/>
        <v>13050503900174302</v>
      </c>
      <c r="F300" s="8">
        <v>55500000</v>
      </c>
      <c r="G300" s="2" t="s">
        <v>289</v>
      </c>
      <c r="H300" s="8">
        <f>+SUMIF(Ajustes!$C:$C,'Balance de Prueba'!$E300,Ajustes!E:E)</f>
        <v>0</v>
      </c>
      <c r="I300" s="8">
        <f>+SUMIF(Ajustes!$C:$C,'Balance de Prueba'!$E300,Ajustes!F:F)</f>
        <v>0</v>
      </c>
      <c r="J300" s="3">
        <f t="shared" si="20"/>
        <v>55500000</v>
      </c>
    </row>
    <row r="301" spans="1:10" ht="12.75" hidden="1" customHeight="1" x14ac:dyDescent="0.3">
      <c r="A301" s="2" t="str">
        <f t="shared" si="21"/>
        <v>13</v>
      </c>
      <c r="B301" s="2" t="str">
        <f t="shared" si="18"/>
        <v>1305</v>
      </c>
      <c r="C301" s="2">
        <v>13050503</v>
      </c>
      <c r="D301" s="2">
        <v>900174478</v>
      </c>
      <c r="E301" s="2" t="str">
        <f t="shared" si="19"/>
        <v>13050503900174478</v>
      </c>
      <c r="F301" s="8">
        <v>18531608</v>
      </c>
      <c r="G301" s="2" t="s">
        <v>290</v>
      </c>
      <c r="H301" s="8">
        <f>+SUMIF(Ajustes!$C:$C,'Balance de Prueba'!$E301,Ajustes!E:E)</f>
        <v>0</v>
      </c>
      <c r="I301" s="8">
        <f>+SUMIF(Ajustes!$C:$C,'Balance de Prueba'!$E301,Ajustes!F:F)</f>
        <v>0</v>
      </c>
      <c r="J301" s="3">
        <f t="shared" si="20"/>
        <v>18531608</v>
      </c>
    </row>
    <row r="302" spans="1:10" ht="12.75" hidden="1" customHeight="1" x14ac:dyDescent="0.3">
      <c r="A302" s="2" t="str">
        <f t="shared" si="21"/>
        <v>13</v>
      </c>
      <c r="B302" s="2" t="str">
        <f t="shared" si="18"/>
        <v>1305</v>
      </c>
      <c r="C302" s="2">
        <v>13050503</v>
      </c>
      <c r="D302" s="2">
        <v>900197988</v>
      </c>
      <c r="E302" s="2" t="str">
        <f t="shared" si="19"/>
        <v>13050503900197988</v>
      </c>
      <c r="F302" s="8">
        <v>11740000</v>
      </c>
      <c r="G302" s="2" t="s">
        <v>291</v>
      </c>
      <c r="H302" s="8">
        <f>+SUMIF(Ajustes!$C:$C,'Balance de Prueba'!$E302,Ajustes!E:E)</f>
        <v>0</v>
      </c>
      <c r="I302" s="8">
        <f>+SUMIF(Ajustes!$C:$C,'Balance de Prueba'!$E302,Ajustes!F:F)</f>
        <v>0</v>
      </c>
      <c r="J302" s="3">
        <f t="shared" si="20"/>
        <v>11740000</v>
      </c>
    </row>
    <row r="303" spans="1:10" ht="12.75" hidden="1" customHeight="1" x14ac:dyDescent="0.3">
      <c r="A303" s="2" t="str">
        <f t="shared" si="21"/>
        <v>13</v>
      </c>
      <c r="B303" s="2" t="str">
        <f t="shared" si="18"/>
        <v>1305</v>
      </c>
      <c r="C303" s="2">
        <v>13050503</v>
      </c>
      <c r="D303" s="2">
        <v>900206009</v>
      </c>
      <c r="E303" s="2" t="str">
        <f t="shared" si="19"/>
        <v>13050503900206009</v>
      </c>
      <c r="F303" s="8">
        <v>26767686</v>
      </c>
      <c r="G303" s="2" t="s">
        <v>292</v>
      </c>
      <c r="H303" s="8">
        <f>+SUMIF(Ajustes!$C:$C,'Balance de Prueba'!$E303,Ajustes!E:E)</f>
        <v>0</v>
      </c>
      <c r="I303" s="8">
        <f>+SUMIF(Ajustes!$C:$C,'Balance de Prueba'!$E303,Ajustes!F:F)</f>
        <v>0</v>
      </c>
      <c r="J303" s="3">
        <f t="shared" si="20"/>
        <v>26767686</v>
      </c>
    </row>
    <row r="304" spans="1:10" ht="12.75" hidden="1" customHeight="1" x14ac:dyDescent="0.3">
      <c r="A304" s="2" t="str">
        <f t="shared" si="21"/>
        <v>13</v>
      </c>
      <c r="B304" s="2" t="str">
        <f t="shared" si="18"/>
        <v>1305</v>
      </c>
      <c r="C304" s="2">
        <v>13050503</v>
      </c>
      <c r="D304" s="2">
        <v>900212705</v>
      </c>
      <c r="E304" s="2" t="str">
        <f t="shared" si="19"/>
        <v>13050503900212705</v>
      </c>
      <c r="F304" s="8">
        <v>2838870</v>
      </c>
      <c r="G304" s="2" t="s">
        <v>293</v>
      </c>
      <c r="H304" s="8">
        <f>+SUMIF(Ajustes!$C:$C,'Balance de Prueba'!$E304,Ajustes!E:E)</f>
        <v>0</v>
      </c>
      <c r="I304" s="8">
        <f>+SUMIF(Ajustes!$C:$C,'Balance de Prueba'!$E304,Ajustes!F:F)</f>
        <v>0</v>
      </c>
      <c r="J304" s="3">
        <f t="shared" si="20"/>
        <v>2838870</v>
      </c>
    </row>
    <row r="305" spans="1:10" ht="12.75" hidden="1" customHeight="1" x14ac:dyDescent="0.3">
      <c r="A305" s="2" t="str">
        <f t="shared" si="21"/>
        <v>13</v>
      </c>
      <c r="B305" s="2" t="str">
        <f t="shared" si="18"/>
        <v>1305</v>
      </c>
      <c r="C305" s="2">
        <v>13050503</v>
      </c>
      <c r="D305" s="2">
        <v>900222064</v>
      </c>
      <c r="E305" s="2" t="str">
        <f t="shared" si="19"/>
        <v>13050503900222064</v>
      </c>
      <c r="F305" s="8">
        <v>33333468</v>
      </c>
      <c r="G305" s="2" t="s">
        <v>294</v>
      </c>
      <c r="H305" s="8">
        <f>+SUMIF(Ajustes!$C:$C,'Balance de Prueba'!$E305,Ajustes!E:E)</f>
        <v>0</v>
      </c>
      <c r="I305" s="8">
        <f>+SUMIF(Ajustes!$C:$C,'Balance de Prueba'!$E305,Ajustes!F:F)</f>
        <v>0</v>
      </c>
      <c r="J305" s="3">
        <f t="shared" si="20"/>
        <v>33333468</v>
      </c>
    </row>
    <row r="306" spans="1:10" ht="12.75" hidden="1" customHeight="1" x14ac:dyDescent="0.3">
      <c r="A306" s="2" t="str">
        <f t="shared" si="21"/>
        <v>13</v>
      </c>
      <c r="B306" s="2" t="str">
        <f t="shared" si="18"/>
        <v>1305</v>
      </c>
      <c r="C306" s="2">
        <v>13050503</v>
      </c>
      <c r="D306" s="2">
        <v>900236932</v>
      </c>
      <c r="E306" s="2" t="str">
        <f t="shared" si="19"/>
        <v>13050503900236932</v>
      </c>
      <c r="F306" s="8">
        <v>61314989</v>
      </c>
      <c r="G306" s="2" t="s">
        <v>296</v>
      </c>
      <c r="H306" s="8">
        <f>+SUMIF(Ajustes!$C:$C,'Balance de Prueba'!$E306,Ajustes!E:E)</f>
        <v>0</v>
      </c>
      <c r="I306" s="8">
        <f>+SUMIF(Ajustes!$C:$C,'Balance de Prueba'!$E306,Ajustes!F:F)</f>
        <v>0</v>
      </c>
      <c r="J306" s="3">
        <f t="shared" si="20"/>
        <v>61314989</v>
      </c>
    </row>
    <row r="307" spans="1:10" ht="12.75" hidden="1" customHeight="1" x14ac:dyDescent="0.3">
      <c r="A307" s="2" t="str">
        <f t="shared" si="21"/>
        <v>13</v>
      </c>
      <c r="B307" s="2" t="str">
        <f t="shared" si="18"/>
        <v>1305</v>
      </c>
      <c r="C307" s="2">
        <v>13050503</v>
      </c>
      <c r="D307" s="2">
        <v>900259779</v>
      </c>
      <c r="E307" s="2" t="str">
        <f t="shared" si="19"/>
        <v>13050503900259779</v>
      </c>
      <c r="F307" s="8">
        <v>1668479</v>
      </c>
      <c r="G307" s="2" t="s">
        <v>297</v>
      </c>
      <c r="H307" s="8">
        <f>+SUMIF(Ajustes!$C:$C,'Balance de Prueba'!$E307,Ajustes!E:E)</f>
        <v>0</v>
      </c>
      <c r="I307" s="8">
        <f>+SUMIF(Ajustes!$C:$C,'Balance de Prueba'!$E307,Ajustes!F:F)</f>
        <v>0</v>
      </c>
      <c r="J307" s="3">
        <f t="shared" si="20"/>
        <v>1668479</v>
      </c>
    </row>
    <row r="308" spans="1:10" ht="12.75" hidden="1" customHeight="1" x14ac:dyDescent="0.3">
      <c r="A308" s="2" t="str">
        <f t="shared" si="21"/>
        <v>13</v>
      </c>
      <c r="B308" s="2" t="str">
        <f t="shared" si="18"/>
        <v>1305</v>
      </c>
      <c r="C308" s="2">
        <v>13050503</v>
      </c>
      <c r="D308" s="2">
        <v>900259885</v>
      </c>
      <c r="E308" s="2" t="str">
        <f t="shared" si="19"/>
        <v>13050503900259885</v>
      </c>
      <c r="F308" s="8">
        <v>30748640</v>
      </c>
      <c r="G308" s="2" t="s">
        <v>298</v>
      </c>
      <c r="H308" s="8">
        <f>+SUMIF(Ajustes!$C:$C,'Balance de Prueba'!$E308,Ajustes!E:E)</f>
        <v>0</v>
      </c>
      <c r="I308" s="8">
        <f>+SUMIF(Ajustes!$C:$C,'Balance de Prueba'!$E308,Ajustes!F:F)</f>
        <v>0</v>
      </c>
      <c r="J308" s="3">
        <f t="shared" si="20"/>
        <v>30748640</v>
      </c>
    </row>
    <row r="309" spans="1:10" ht="12.75" hidden="1" customHeight="1" x14ac:dyDescent="0.3">
      <c r="A309" s="2" t="str">
        <f t="shared" si="21"/>
        <v>13</v>
      </c>
      <c r="B309" s="2" t="str">
        <f t="shared" si="18"/>
        <v>1305</v>
      </c>
      <c r="C309" s="2">
        <v>13050503</v>
      </c>
      <c r="D309" s="2">
        <v>900262154</v>
      </c>
      <c r="E309" s="2" t="str">
        <f t="shared" si="19"/>
        <v>13050503900262154</v>
      </c>
      <c r="F309" s="8">
        <v>2528801</v>
      </c>
      <c r="G309" s="2" t="s">
        <v>299</v>
      </c>
      <c r="H309" s="8">
        <f>+SUMIF(Ajustes!$C:$C,'Balance de Prueba'!$E309,Ajustes!E:E)</f>
        <v>0</v>
      </c>
      <c r="I309" s="8">
        <f>+SUMIF(Ajustes!$C:$C,'Balance de Prueba'!$E309,Ajustes!F:F)</f>
        <v>0</v>
      </c>
      <c r="J309" s="3">
        <f t="shared" si="20"/>
        <v>2528801</v>
      </c>
    </row>
    <row r="310" spans="1:10" ht="12.75" hidden="1" customHeight="1" x14ac:dyDescent="0.3">
      <c r="A310" s="2" t="str">
        <f t="shared" si="21"/>
        <v>13</v>
      </c>
      <c r="B310" s="2" t="str">
        <f t="shared" si="18"/>
        <v>1305</v>
      </c>
      <c r="C310" s="2">
        <v>13050503</v>
      </c>
      <c r="D310" s="2">
        <v>900265488</v>
      </c>
      <c r="E310" s="2" t="str">
        <f t="shared" si="19"/>
        <v>13050503900265488</v>
      </c>
      <c r="F310" s="8">
        <v>4070034</v>
      </c>
      <c r="G310" s="2" t="s">
        <v>300</v>
      </c>
      <c r="H310" s="8">
        <f>+SUMIF(Ajustes!$C:$C,'Balance de Prueba'!$E310,Ajustes!E:E)</f>
        <v>0</v>
      </c>
      <c r="I310" s="8">
        <f>+SUMIF(Ajustes!$C:$C,'Balance de Prueba'!$E310,Ajustes!F:F)</f>
        <v>0</v>
      </c>
      <c r="J310" s="3">
        <f t="shared" si="20"/>
        <v>4070034</v>
      </c>
    </row>
    <row r="311" spans="1:10" ht="12.75" hidden="1" customHeight="1" x14ac:dyDescent="0.3">
      <c r="A311" s="2" t="str">
        <f t="shared" si="21"/>
        <v>13</v>
      </c>
      <c r="B311" s="2" t="str">
        <f t="shared" si="18"/>
        <v>1305</v>
      </c>
      <c r="C311" s="2">
        <v>13050503</v>
      </c>
      <c r="D311" s="2">
        <v>900266868</v>
      </c>
      <c r="E311" s="2" t="str">
        <f t="shared" si="19"/>
        <v>13050503900266868</v>
      </c>
      <c r="F311" s="8">
        <v>4066136</v>
      </c>
      <c r="G311" s="2" t="s">
        <v>301</v>
      </c>
      <c r="H311" s="8">
        <f>+SUMIF(Ajustes!$C:$C,'Balance de Prueba'!$E311,Ajustes!E:E)</f>
        <v>0</v>
      </c>
      <c r="I311" s="8">
        <f>+SUMIF(Ajustes!$C:$C,'Balance de Prueba'!$E311,Ajustes!F:F)</f>
        <v>0</v>
      </c>
      <c r="J311" s="3">
        <f t="shared" si="20"/>
        <v>4066136</v>
      </c>
    </row>
    <row r="312" spans="1:10" ht="12.75" hidden="1" customHeight="1" x14ac:dyDescent="0.3">
      <c r="A312" s="2" t="str">
        <f t="shared" si="21"/>
        <v>13</v>
      </c>
      <c r="B312" s="2" t="str">
        <f t="shared" si="18"/>
        <v>1305</v>
      </c>
      <c r="C312" s="2">
        <v>13050503</v>
      </c>
      <c r="D312" s="2">
        <v>900271272</v>
      </c>
      <c r="E312" s="2" t="str">
        <f t="shared" si="19"/>
        <v>13050503900271272</v>
      </c>
      <c r="F312" s="8">
        <v>2564873</v>
      </c>
      <c r="G312" s="2" t="s">
        <v>302</v>
      </c>
      <c r="H312" s="8">
        <f>+SUMIF(Ajustes!$C:$C,'Balance de Prueba'!$E312,Ajustes!E:E)</f>
        <v>0</v>
      </c>
      <c r="I312" s="8">
        <f>+SUMIF(Ajustes!$C:$C,'Balance de Prueba'!$E312,Ajustes!F:F)</f>
        <v>0</v>
      </c>
      <c r="J312" s="3">
        <f t="shared" si="20"/>
        <v>2564873</v>
      </c>
    </row>
    <row r="313" spans="1:10" ht="12.75" hidden="1" customHeight="1" x14ac:dyDescent="0.3">
      <c r="A313" s="2" t="str">
        <f t="shared" si="21"/>
        <v>13</v>
      </c>
      <c r="B313" s="2" t="str">
        <f t="shared" si="18"/>
        <v>1305</v>
      </c>
      <c r="C313" s="2">
        <v>13050503</v>
      </c>
      <c r="D313" s="2">
        <v>900294923</v>
      </c>
      <c r="E313" s="2" t="str">
        <f t="shared" si="19"/>
        <v>13050503900294923</v>
      </c>
      <c r="F313" s="8">
        <v>3413907</v>
      </c>
      <c r="G313" s="2" t="s">
        <v>303</v>
      </c>
      <c r="H313" s="8">
        <f>+SUMIF(Ajustes!$C:$C,'Balance de Prueba'!$E313,Ajustes!E:E)</f>
        <v>0</v>
      </c>
      <c r="I313" s="8">
        <f>+SUMIF(Ajustes!$C:$C,'Balance de Prueba'!$E313,Ajustes!F:F)</f>
        <v>0</v>
      </c>
      <c r="J313" s="3">
        <f t="shared" si="20"/>
        <v>3413907</v>
      </c>
    </row>
    <row r="314" spans="1:10" ht="12.75" hidden="1" customHeight="1" x14ac:dyDescent="0.3">
      <c r="A314" s="2" t="str">
        <f t="shared" si="21"/>
        <v>13</v>
      </c>
      <c r="B314" s="2" t="str">
        <f t="shared" si="18"/>
        <v>1305</v>
      </c>
      <c r="C314" s="2">
        <v>13050503</v>
      </c>
      <c r="D314" s="2">
        <v>900298861</v>
      </c>
      <c r="E314" s="2" t="str">
        <f t="shared" si="19"/>
        <v>13050503900298861</v>
      </c>
      <c r="F314" s="8">
        <v>240716046</v>
      </c>
      <c r="G314" s="2" t="s">
        <v>304</v>
      </c>
      <c r="H314" s="8">
        <f>+SUMIF(Ajustes!$C:$C,'Balance de Prueba'!$E314,Ajustes!E:E)</f>
        <v>0</v>
      </c>
      <c r="I314" s="8">
        <f>+SUMIF(Ajustes!$C:$C,'Balance de Prueba'!$E314,Ajustes!F:F)</f>
        <v>0</v>
      </c>
      <c r="J314" s="3">
        <f t="shared" si="20"/>
        <v>240716046</v>
      </c>
    </row>
    <row r="315" spans="1:10" ht="12.75" hidden="1" customHeight="1" x14ac:dyDescent="0.3">
      <c r="A315" s="2" t="str">
        <f t="shared" si="21"/>
        <v>13</v>
      </c>
      <c r="B315" s="2" t="str">
        <f t="shared" si="18"/>
        <v>1305</v>
      </c>
      <c r="C315" s="2">
        <v>13050503</v>
      </c>
      <c r="D315" s="2">
        <v>900304786</v>
      </c>
      <c r="E315" s="2" t="str">
        <f t="shared" si="19"/>
        <v>13050503900304786</v>
      </c>
      <c r="F315" s="8">
        <v>6012800</v>
      </c>
      <c r="G315" s="2" t="s">
        <v>305</v>
      </c>
      <c r="H315" s="8">
        <f>+SUMIF(Ajustes!$C:$C,'Balance de Prueba'!$E315,Ajustes!E:E)</f>
        <v>0</v>
      </c>
      <c r="I315" s="8">
        <f>+SUMIF(Ajustes!$C:$C,'Balance de Prueba'!$E315,Ajustes!F:F)</f>
        <v>0</v>
      </c>
      <c r="J315" s="3">
        <f t="shared" si="20"/>
        <v>6012800</v>
      </c>
    </row>
    <row r="316" spans="1:10" ht="12.75" hidden="1" customHeight="1" x14ac:dyDescent="0.3">
      <c r="A316" s="2" t="str">
        <f t="shared" si="21"/>
        <v>13</v>
      </c>
      <c r="B316" s="2" t="str">
        <f t="shared" si="18"/>
        <v>1305</v>
      </c>
      <c r="C316" s="2">
        <v>13050503</v>
      </c>
      <c r="D316" s="2">
        <v>900314925</v>
      </c>
      <c r="E316" s="2" t="str">
        <f t="shared" si="19"/>
        <v>13050503900314925</v>
      </c>
      <c r="F316" s="8">
        <v>496478</v>
      </c>
      <c r="G316" s="2" t="s">
        <v>306</v>
      </c>
      <c r="H316" s="8">
        <f>+SUMIF(Ajustes!$C:$C,'Balance de Prueba'!$E316,Ajustes!E:E)</f>
        <v>0</v>
      </c>
      <c r="I316" s="8">
        <f>+SUMIF(Ajustes!$C:$C,'Balance de Prueba'!$E316,Ajustes!F:F)</f>
        <v>0</v>
      </c>
      <c r="J316" s="3">
        <f t="shared" si="20"/>
        <v>496478</v>
      </c>
    </row>
    <row r="317" spans="1:10" ht="12.75" hidden="1" customHeight="1" x14ac:dyDescent="0.3">
      <c r="A317" s="2" t="str">
        <f t="shared" si="21"/>
        <v>13</v>
      </c>
      <c r="B317" s="2" t="str">
        <f t="shared" si="18"/>
        <v>1305</v>
      </c>
      <c r="C317" s="2">
        <v>13050503</v>
      </c>
      <c r="D317" s="2">
        <v>900321419</v>
      </c>
      <c r="E317" s="2" t="str">
        <f t="shared" si="19"/>
        <v>13050503900321419</v>
      </c>
      <c r="F317" s="8">
        <v>33988000</v>
      </c>
      <c r="G317" s="2" t="s">
        <v>307</v>
      </c>
      <c r="H317" s="8">
        <f>+SUMIF(Ajustes!$C:$C,'Balance de Prueba'!$E317,Ajustes!E:E)</f>
        <v>0</v>
      </c>
      <c r="I317" s="8">
        <f>+SUMIF(Ajustes!$C:$C,'Balance de Prueba'!$E317,Ajustes!F:F)</f>
        <v>0</v>
      </c>
      <c r="J317" s="3">
        <f t="shared" si="20"/>
        <v>33988000</v>
      </c>
    </row>
    <row r="318" spans="1:10" ht="12.75" hidden="1" customHeight="1" x14ac:dyDescent="0.3">
      <c r="A318" s="2" t="str">
        <f t="shared" si="21"/>
        <v>13</v>
      </c>
      <c r="B318" s="2" t="str">
        <f t="shared" si="18"/>
        <v>1305</v>
      </c>
      <c r="C318" s="2">
        <v>13050503</v>
      </c>
      <c r="D318" s="2">
        <v>900325248</v>
      </c>
      <c r="E318" s="2" t="str">
        <f t="shared" si="19"/>
        <v>13050503900325248</v>
      </c>
      <c r="F318" s="8">
        <v>8659980</v>
      </c>
      <c r="G318" s="2" t="s">
        <v>308</v>
      </c>
      <c r="H318" s="8">
        <f>+SUMIF(Ajustes!$C:$C,'Balance de Prueba'!$E318,Ajustes!E:E)</f>
        <v>0</v>
      </c>
      <c r="I318" s="8">
        <f>+SUMIF(Ajustes!$C:$C,'Balance de Prueba'!$E318,Ajustes!F:F)</f>
        <v>0</v>
      </c>
      <c r="J318" s="3">
        <f t="shared" si="20"/>
        <v>8659980</v>
      </c>
    </row>
    <row r="319" spans="1:10" ht="12.75" hidden="1" customHeight="1" x14ac:dyDescent="0.3">
      <c r="A319" s="2" t="str">
        <f t="shared" si="21"/>
        <v>13</v>
      </c>
      <c r="B319" s="2" t="str">
        <f t="shared" si="18"/>
        <v>1305</v>
      </c>
      <c r="C319" s="2">
        <v>13050503</v>
      </c>
      <c r="D319" s="2">
        <v>900326523</v>
      </c>
      <c r="E319" s="2" t="str">
        <f t="shared" si="19"/>
        <v>13050503900326523</v>
      </c>
      <c r="F319" s="8">
        <v>9447921</v>
      </c>
      <c r="G319" s="2" t="s">
        <v>309</v>
      </c>
      <c r="H319" s="8">
        <f>+SUMIF(Ajustes!$C:$C,'Balance de Prueba'!$E319,Ajustes!E:E)</f>
        <v>0</v>
      </c>
      <c r="I319" s="8">
        <f>+SUMIF(Ajustes!$C:$C,'Balance de Prueba'!$E319,Ajustes!F:F)</f>
        <v>0</v>
      </c>
      <c r="J319" s="3">
        <f t="shared" si="20"/>
        <v>9447921</v>
      </c>
    </row>
    <row r="320" spans="1:10" ht="12.75" hidden="1" customHeight="1" x14ac:dyDescent="0.3">
      <c r="A320" s="2" t="str">
        <f t="shared" si="21"/>
        <v>13</v>
      </c>
      <c r="B320" s="2" t="str">
        <f t="shared" si="18"/>
        <v>1305</v>
      </c>
      <c r="C320" s="2">
        <v>13050503</v>
      </c>
      <c r="D320" s="2">
        <v>900345431</v>
      </c>
      <c r="E320" s="2" t="str">
        <f t="shared" si="19"/>
        <v>13050503900345431</v>
      </c>
      <c r="F320" s="8">
        <v>13724538</v>
      </c>
      <c r="G320" s="2" t="s">
        <v>310</v>
      </c>
      <c r="H320" s="8">
        <f>+SUMIF(Ajustes!$C:$C,'Balance de Prueba'!$E320,Ajustes!E:E)</f>
        <v>0</v>
      </c>
      <c r="I320" s="8">
        <f>+SUMIF(Ajustes!$C:$C,'Balance de Prueba'!$E320,Ajustes!F:F)</f>
        <v>0</v>
      </c>
      <c r="J320" s="3">
        <f t="shared" si="20"/>
        <v>13724538</v>
      </c>
    </row>
    <row r="321" spans="1:10" ht="12.75" hidden="1" customHeight="1" x14ac:dyDescent="0.3">
      <c r="A321" s="2" t="str">
        <f t="shared" si="21"/>
        <v>13</v>
      </c>
      <c r="B321" s="2" t="str">
        <f t="shared" si="18"/>
        <v>1305</v>
      </c>
      <c r="C321" s="2">
        <v>13050503</v>
      </c>
      <c r="D321" s="2">
        <v>900347805</v>
      </c>
      <c r="E321" s="2" t="str">
        <f t="shared" si="19"/>
        <v>13050503900347805</v>
      </c>
      <c r="F321" s="8">
        <v>15357508</v>
      </c>
      <c r="G321" s="2" t="s">
        <v>311</v>
      </c>
      <c r="H321" s="8">
        <f>+SUMIF(Ajustes!$C:$C,'Balance de Prueba'!$E321,Ajustes!E:E)</f>
        <v>0</v>
      </c>
      <c r="I321" s="8">
        <f>+SUMIF(Ajustes!$C:$C,'Balance de Prueba'!$E321,Ajustes!F:F)</f>
        <v>0</v>
      </c>
      <c r="J321" s="3">
        <f t="shared" si="20"/>
        <v>15357508</v>
      </c>
    </row>
    <row r="322" spans="1:10" ht="12.75" hidden="1" customHeight="1" x14ac:dyDescent="0.3">
      <c r="A322" s="2" t="str">
        <f t="shared" si="21"/>
        <v>13</v>
      </c>
      <c r="B322" s="2" t="str">
        <f t="shared" si="18"/>
        <v>1305</v>
      </c>
      <c r="C322" s="2">
        <v>13050503</v>
      </c>
      <c r="D322" s="2">
        <v>900373806</v>
      </c>
      <c r="E322" s="2" t="str">
        <f t="shared" si="19"/>
        <v>13050503900373806</v>
      </c>
      <c r="F322" s="8">
        <v>2396410</v>
      </c>
      <c r="G322" s="2" t="s">
        <v>312</v>
      </c>
      <c r="H322" s="8">
        <f>+SUMIF(Ajustes!$C:$C,'Balance de Prueba'!$E322,Ajustes!E:E)</f>
        <v>0</v>
      </c>
      <c r="I322" s="8">
        <f>+SUMIF(Ajustes!$C:$C,'Balance de Prueba'!$E322,Ajustes!F:F)</f>
        <v>0</v>
      </c>
      <c r="J322" s="3">
        <f t="shared" si="20"/>
        <v>2396410</v>
      </c>
    </row>
    <row r="323" spans="1:10" ht="12.75" hidden="1" customHeight="1" x14ac:dyDescent="0.3">
      <c r="A323" s="2" t="str">
        <f t="shared" si="21"/>
        <v>13</v>
      </c>
      <c r="B323" s="2" t="str">
        <f t="shared" si="18"/>
        <v>1305</v>
      </c>
      <c r="C323" s="2">
        <v>13050503</v>
      </c>
      <c r="D323" s="2">
        <v>900392211</v>
      </c>
      <c r="E323" s="2" t="str">
        <f t="shared" si="19"/>
        <v>13050503900392211</v>
      </c>
      <c r="F323" s="8">
        <v>4667000</v>
      </c>
      <c r="G323" s="2" t="s">
        <v>313</v>
      </c>
      <c r="H323" s="8">
        <f>+SUMIF(Ajustes!$C:$C,'Balance de Prueba'!$E323,Ajustes!E:E)</f>
        <v>0</v>
      </c>
      <c r="I323" s="8">
        <f>+SUMIF(Ajustes!$C:$C,'Balance de Prueba'!$E323,Ajustes!F:F)</f>
        <v>0</v>
      </c>
      <c r="J323" s="3">
        <f t="shared" si="20"/>
        <v>4667000</v>
      </c>
    </row>
    <row r="324" spans="1:10" ht="12.75" hidden="1" customHeight="1" x14ac:dyDescent="0.3">
      <c r="A324" s="2" t="str">
        <f t="shared" si="21"/>
        <v>13</v>
      </c>
      <c r="B324" s="2" t="str">
        <f t="shared" si="18"/>
        <v>1305</v>
      </c>
      <c r="C324" s="2">
        <v>13050503</v>
      </c>
      <c r="D324" s="2">
        <v>900392867</v>
      </c>
      <c r="E324" s="2" t="str">
        <f t="shared" si="19"/>
        <v>13050503900392867</v>
      </c>
      <c r="F324" s="8">
        <v>43450</v>
      </c>
      <c r="G324" s="2" t="s">
        <v>314</v>
      </c>
      <c r="H324" s="8">
        <f>+SUMIF(Ajustes!$C:$C,'Balance de Prueba'!$E324,Ajustes!E:E)</f>
        <v>0</v>
      </c>
      <c r="I324" s="8">
        <f>+SUMIF(Ajustes!$C:$C,'Balance de Prueba'!$E324,Ajustes!F:F)</f>
        <v>0</v>
      </c>
      <c r="J324" s="3">
        <f t="shared" si="20"/>
        <v>43450</v>
      </c>
    </row>
    <row r="325" spans="1:10" ht="12.75" hidden="1" customHeight="1" x14ac:dyDescent="0.3">
      <c r="A325" s="2" t="str">
        <f t="shared" si="21"/>
        <v>13</v>
      </c>
      <c r="B325" s="2" t="str">
        <f t="shared" ref="B325:B388" si="22">+LEFT(C325,4)</f>
        <v>1305</v>
      </c>
      <c r="C325" s="2">
        <v>13050503</v>
      </c>
      <c r="D325" s="2">
        <v>900407933</v>
      </c>
      <c r="E325" s="2" t="str">
        <f t="shared" ref="E325:E388" si="23">+C325&amp;D325</f>
        <v>13050503900407933</v>
      </c>
      <c r="F325" s="8">
        <v>2846143</v>
      </c>
      <c r="G325" s="2" t="s">
        <v>315</v>
      </c>
      <c r="H325" s="8">
        <f>+SUMIF(Ajustes!$C:$C,'Balance de Prueba'!$E325,Ajustes!E:E)</f>
        <v>0</v>
      </c>
      <c r="I325" s="8">
        <f>+SUMIF(Ajustes!$C:$C,'Balance de Prueba'!$E325,Ajustes!F:F)</f>
        <v>0</v>
      </c>
      <c r="J325" s="3">
        <f t="shared" ref="J325:J388" si="24">+F325+H325-I325</f>
        <v>2846143</v>
      </c>
    </row>
    <row r="326" spans="1:10" ht="12.75" hidden="1" customHeight="1" x14ac:dyDescent="0.3">
      <c r="A326" s="2" t="str">
        <f t="shared" si="21"/>
        <v>13</v>
      </c>
      <c r="B326" s="2" t="str">
        <f t="shared" si="22"/>
        <v>1305</v>
      </c>
      <c r="C326" s="2">
        <v>13050503</v>
      </c>
      <c r="D326" s="2">
        <v>900423379</v>
      </c>
      <c r="E326" s="2" t="str">
        <f t="shared" si="23"/>
        <v>13050503900423379</v>
      </c>
      <c r="F326" s="8">
        <v>3079800</v>
      </c>
      <c r="G326" s="2" t="s">
        <v>316</v>
      </c>
      <c r="H326" s="8">
        <f>+SUMIF(Ajustes!$C:$C,'Balance de Prueba'!$E326,Ajustes!E:E)</f>
        <v>0</v>
      </c>
      <c r="I326" s="8">
        <f>+SUMIF(Ajustes!$C:$C,'Balance de Prueba'!$E326,Ajustes!F:F)</f>
        <v>0</v>
      </c>
      <c r="J326" s="3">
        <f t="shared" si="24"/>
        <v>3079800</v>
      </c>
    </row>
    <row r="327" spans="1:10" ht="12.75" hidden="1" customHeight="1" x14ac:dyDescent="0.3">
      <c r="A327" s="2" t="str">
        <f t="shared" si="21"/>
        <v>13</v>
      </c>
      <c r="B327" s="2" t="str">
        <f t="shared" si="22"/>
        <v>1305</v>
      </c>
      <c r="C327" s="2">
        <v>13050503</v>
      </c>
      <c r="D327" s="2">
        <v>900435673</v>
      </c>
      <c r="E327" s="2" t="str">
        <f t="shared" si="23"/>
        <v>13050503900435673</v>
      </c>
      <c r="F327" s="8">
        <v>31247027</v>
      </c>
      <c r="G327" s="2" t="s">
        <v>317</v>
      </c>
      <c r="H327" s="8">
        <f>+SUMIF(Ajustes!$C:$C,'Balance de Prueba'!$E327,Ajustes!E:E)</f>
        <v>0</v>
      </c>
      <c r="I327" s="8">
        <f>+SUMIF(Ajustes!$C:$C,'Balance de Prueba'!$E327,Ajustes!F:F)</f>
        <v>0</v>
      </c>
      <c r="J327" s="3">
        <f t="shared" si="24"/>
        <v>31247027</v>
      </c>
    </row>
    <row r="328" spans="1:10" ht="12.75" hidden="1" customHeight="1" x14ac:dyDescent="0.3">
      <c r="A328" s="2" t="str">
        <f t="shared" ref="A328:A391" si="25">+LEFT(C328,2)</f>
        <v>13</v>
      </c>
      <c r="B328" s="2" t="str">
        <f t="shared" si="22"/>
        <v>1305</v>
      </c>
      <c r="C328" s="2">
        <v>13050503</v>
      </c>
      <c r="D328" s="2">
        <v>900443718</v>
      </c>
      <c r="E328" s="2" t="str">
        <f t="shared" si="23"/>
        <v>13050503900443718</v>
      </c>
      <c r="F328" s="8">
        <v>23081600</v>
      </c>
      <c r="G328" s="2" t="s">
        <v>318</v>
      </c>
      <c r="H328" s="8">
        <f>+SUMIF(Ajustes!$C:$C,'Balance de Prueba'!$E328,Ajustes!E:E)</f>
        <v>0</v>
      </c>
      <c r="I328" s="8">
        <f>+SUMIF(Ajustes!$C:$C,'Balance de Prueba'!$E328,Ajustes!F:F)</f>
        <v>0</v>
      </c>
      <c r="J328" s="3">
        <f t="shared" si="24"/>
        <v>23081600</v>
      </c>
    </row>
    <row r="329" spans="1:10" ht="12.75" hidden="1" customHeight="1" x14ac:dyDescent="0.3">
      <c r="A329" s="2" t="str">
        <f t="shared" si="25"/>
        <v>13</v>
      </c>
      <c r="B329" s="2" t="str">
        <f t="shared" si="22"/>
        <v>1305</v>
      </c>
      <c r="C329" s="2">
        <v>13050503</v>
      </c>
      <c r="D329" s="2">
        <v>900454972</v>
      </c>
      <c r="E329" s="2" t="str">
        <f t="shared" si="23"/>
        <v>13050503900454972</v>
      </c>
      <c r="F329" s="8">
        <v>28655829</v>
      </c>
      <c r="G329" s="2" t="s">
        <v>319</v>
      </c>
      <c r="H329" s="8">
        <f>+SUMIF(Ajustes!$C:$C,'Balance de Prueba'!$E329,Ajustes!E:E)</f>
        <v>0</v>
      </c>
      <c r="I329" s="8">
        <f>+SUMIF(Ajustes!$C:$C,'Balance de Prueba'!$E329,Ajustes!F:F)</f>
        <v>0</v>
      </c>
      <c r="J329" s="3">
        <f t="shared" si="24"/>
        <v>28655829</v>
      </c>
    </row>
    <row r="330" spans="1:10" ht="12.75" hidden="1" customHeight="1" x14ac:dyDescent="0.3">
      <c r="A330" s="2" t="str">
        <f t="shared" si="25"/>
        <v>13</v>
      </c>
      <c r="B330" s="2" t="str">
        <f t="shared" si="22"/>
        <v>1305</v>
      </c>
      <c r="C330" s="2">
        <v>13050503</v>
      </c>
      <c r="D330" s="2">
        <v>900462064</v>
      </c>
      <c r="E330" s="2" t="str">
        <f t="shared" si="23"/>
        <v>13050503900462064</v>
      </c>
      <c r="F330" s="8">
        <v>10538200</v>
      </c>
      <c r="G330" s="2" t="s">
        <v>320</v>
      </c>
      <c r="H330" s="8">
        <f>+SUMIF(Ajustes!$C:$C,'Balance de Prueba'!$E330,Ajustes!E:E)</f>
        <v>0</v>
      </c>
      <c r="I330" s="8">
        <f>+SUMIF(Ajustes!$C:$C,'Balance de Prueba'!$E330,Ajustes!F:F)</f>
        <v>0</v>
      </c>
      <c r="J330" s="3">
        <f t="shared" si="24"/>
        <v>10538200</v>
      </c>
    </row>
    <row r="331" spans="1:10" ht="12.75" hidden="1" customHeight="1" x14ac:dyDescent="0.3">
      <c r="A331" s="2" t="str">
        <f t="shared" si="25"/>
        <v>13</v>
      </c>
      <c r="B331" s="2" t="str">
        <f t="shared" si="22"/>
        <v>1305</v>
      </c>
      <c r="C331" s="2">
        <v>13050503</v>
      </c>
      <c r="D331" s="2">
        <v>900486460</v>
      </c>
      <c r="E331" s="2" t="str">
        <f t="shared" si="23"/>
        <v>13050503900486460</v>
      </c>
      <c r="F331" s="8">
        <v>14749899</v>
      </c>
      <c r="G331" s="2" t="s">
        <v>321</v>
      </c>
      <c r="H331" s="8">
        <f>+SUMIF(Ajustes!$C:$C,'Balance de Prueba'!$E331,Ajustes!E:E)</f>
        <v>0</v>
      </c>
      <c r="I331" s="8">
        <f>+SUMIF(Ajustes!$C:$C,'Balance de Prueba'!$E331,Ajustes!F:F)</f>
        <v>0</v>
      </c>
      <c r="J331" s="3">
        <f t="shared" si="24"/>
        <v>14749899</v>
      </c>
    </row>
    <row r="332" spans="1:10" ht="12.75" hidden="1" customHeight="1" x14ac:dyDescent="0.3">
      <c r="A332" s="2" t="str">
        <f t="shared" si="25"/>
        <v>13</v>
      </c>
      <c r="B332" s="2" t="str">
        <f t="shared" si="22"/>
        <v>1305</v>
      </c>
      <c r="C332" s="2">
        <v>13050503</v>
      </c>
      <c r="D332" s="2">
        <v>900492313</v>
      </c>
      <c r="E332" s="2" t="str">
        <f t="shared" si="23"/>
        <v>13050503900492313</v>
      </c>
      <c r="F332" s="8">
        <v>11423484</v>
      </c>
      <c r="G332" s="2" t="s">
        <v>322</v>
      </c>
      <c r="H332" s="8">
        <f>+SUMIF(Ajustes!$C:$C,'Balance de Prueba'!$E332,Ajustes!E:E)</f>
        <v>0</v>
      </c>
      <c r="I332" s="8">
        <f>+SUMIF(Ajustes!$C:$C,'Balance de Prueba'!$E332,Ajustes!F:F)</f>
        <v>0</v>
      </c>
      <c r="J332" s="3">
        <f t="shared" si="24"/>
        <v>11423484</v>
      </c>
    </row>
    <row r="333" spans="1:10" ht="12.75" hidden="1" customHeight="1" x14ac:dyDescent="0.3">
      <c r="A333" s="2" t="str">
        <f t="shared" si="25"/>
        <v>13</v>
      </c>
      <c r="B333" s="2" t="str">
        <f t="shared" si="22"/>
        <v>1305</v>
      </c>
      <c r="C333" s="2">
        <v>13050503</v>
      </c>
      <c r="D333" s="2">
        <v>900509567</v>
      </c>
      <c r="E333" s="2" t="str">
        <f t="shared" si="23"/>
        <v>13050503900509567</v>
      </c>
      <c r="F333" s="8">
        <v>210000</v>
      </c>
      <c r="G333" s="2" t="s">
        <v>323</v>
      </c>
      <c r="H333" s="8">
        <f>+SUMIF(Ajustes!$C:$C,'Balance de Prueba'!$E333,Ajustes!E:E)</f>
        <v>0</v>
      </c>
      <c r="I333" s="8">
        <f>+SUMIF(Ajustes!$C:$C,'Balance de Prueba'!$E333,Ajustes!F:F)</f>
        <v>0</v>
      </c>
      <c r="J333" s="3">
        <f t="shared" si="24"/>
        <v>210000</v>
      </c>
    </row>
    <row r="334" spans="1:10" ht="12.75" hidden="1" customHeight="1" x14ac:dyDescent="0.3">
      <c r="A334" s="2" t="str">
        <f t="shared" si="25"/>
        <v>13</v>
      </c>
      <c r="B334" s="2" t="str">
        <f t="shared" si="22"/>
        <v>1305</v>
      </c>
      <c r="C334" s="2">
        <v>13050503</v>
      </c>
      <c r="D334" s="2">
        <v>900534139</v>
      </c>
      <c r="E334" s="2" t="str">
        <f t="shared" si="23"/>
        <v>13050503900534139</v>
      </c>
      <c r="F334" s="8">
        <v>323013</v>
      </c>
      <c r="G334" s="2" t="s">
        <v>324</v>
      </c>
      <c r="H334" s="8">
        <f>+SUMIF(Ajustes!$C:$C,'Balance de Prueba'!$E334,Ajustes!E:E)</f>
        <v>0</v>
      </c>
      <c r="I334" s="8">
        <f>+SUMIF(Ajustes!$C:$C,'Balance de Prueba'!$E334,Ajustes!F:F)</f>
        <v>0</v>
      </c>
      <c r="J334" s="3">
        <f t="shared" si="24"/>
        <v>323013</v>
      </c>
    </row>
    <row r="335" spans="1:10" ht="12.75" hidden="1" customHeight="1" x14ac:dyDescent="0.3">
      <c r="A335" s="2" t="str">
        <f t="shared" si="25"/>
        <v>13</v>
      </c>
      <c r="B335" s="2" t="str">
        <f t="shared" si="22"/>
        <v>1305</v>
      </c>
      <c r="C335" s="2">
        <v>13050503</v>
      </c>
      <c r="D335" s="2">
        <v>900553516</v>
      </c>
      <c r="E335" s="2" t="str">
        <f t="shared" si="23"/>
        <v>13050503900553516</v>
      </c>
      <c r="F335" s="8">
        <v>137264805</v>
      </c>
      <c r="G335" s="2" t="s">
        <v>325</v>
      </c>
      <c r="H335" s="8">
        <f>+SUMIF(Ajustes!$C:$C,'Balance de Prueba'!$E335,Ajustes!E:E)</f>
        <v>0</v>
      </c>
      <c r="I335" s="8">
        <f>+SUMIF(Ajustes!$C:$C,'Balance de Prueba'!$E335,Ajustes!F:F)</f>
        <v>0</v>
      </c>
      <c r="J335" s="3">
        <f t="shared" si="24"/>
        <v>137264805</v>
      </c>
    </row>
    <row r="336" spans="1:10" ht="12.75" hidden="1" customHeight="1" x14ac:dyDescent="0.3">
      <c r="A336" s="2" t="str">
        <f t="shared" si="25"/>
        <v>13</v>
      </c>
      <c r="B336" s="2" t="str">
        <f t="shared" si="22"/>
        <v>1305</v>
      </c>
      <c r="C336" s="2">
        <v>13050503</v>
      </c>
      <c r="D336" s="2">
        <v>900570101</v>
      </c>
      <c r="E336" s="2" t="str">
        <f t="shared" si="23"/>
        <v>13050503900570101</v>
      </c>
      <c r="F336" s="8">
        <v>3991667</v>
      </c>
      <c r="G336" s="2" t="s">
        <v>326</v>
      </c>
      <c r="H336" s="8">
        <f>+SUMIF(Ajustes!$C:$C,'Balance de Prueba'!$E336,Ajustes!E:E)</f>
        <v>0</v>
      </c>
      <c r="I336" s="8">
        <f>+SUMIF(Ajustes!$C:$C,'Balance de Prueba'!$E336,Ajustes!F:F)</f>
        <v>0</v>
      </c>
      <c r="J336" s="3">
        <f t="shared" si="24"/>
        <v>3991667</v>
      </c>
    </row>
    <row r="337" spans="1:10" ht="12.75" hidden="1" customHeight="1" x14ac:dyDescent="0.3">
      <c r="A337" s="2" t="str">
        <f t="shared" si="25"/>
        <v>13</v>
      </c>
      <c r="B337" s="2" t="str">
        <f t="shared" si="22"/>
        <v>1305</v>
      </c>
      <c r="C337" s="2">
        <v>13050503</v>
      </c>
      <c r="D337" s="2">
        <v>900570101</v>
      </c>
      <c r="E337" s="2" t="str">
        <f t="shared" si="23"/>
        <v>13050503900570101</v>
      </c>
      <c r="F337" s="8">
        <v>52524798</v>
      </c>
      <c r="G337" s="2" t="s">
        <v>326</v>
      </c>
      <c r="H337" s="8">
        <f>+SUMIF(Ajustes!$C:$C,'Balance de Prueba'!$E337,Ajustes!E:E)</f>
        <v>0</v>
      </c>
      <c r="I337" s="8">
        <f>+SUMIF(Ajustes!$C:$C,'Balance de Prueba'!$E337,Ajustes!F:F)</f>
        <v>0</v>
      </c>
      <c r="J337" s="3">
        <f t="shared" si="24"/>
        <v>52524798</v>
      </c>
    </row>
    <row r="338" spans="1:10" ht="12.75" hidden="1" customHeight="1" x14ac:dyDescent="0.3">
      <c r="A338" s="2" t="str">
        <f t="shared" si="25"/>
        <v>13</v>
      </c>
      <c r="B338" s="2" t="str">
        <f t="shared" si="22"/>
        <v>1305</v>
      </c>
      <c r="C338" s="2">
        <v>13050503</v>
      </c>
      <c r="D338" s="2">
        <v>900584873</v>
      </c>
      <c r="E338" s="2" t="str">
        <f t="shared" si="23"/>
        <v>13050503900584873</v>
      </c>
      <c r="F338" s="8">
        <v>14456002</v>
      </c>
      <c r="G338" s="2" t="s">
        <v>327</v>
      </c>
      <c r="H338" s="8">
        <f>+SUMIF(Ajustes!$C:$C,'Balance de Prueba'!$E338,Ajustes!E:E)</f>
        <v>0</v>
      </c>
      <c r="I338" s="8">
        <f>+SUMIF(Ajustes!$C:$C,'Balance de Prueba'!$E338,Ajustes!F:F)</f>
        <v>0</v>
      </c>
      <c r="J338" s="3">
        <f t="shared" si="24"/>
        <v>14456002</v>
      </c>
    </row>
    <row r="339" spans="1:10" ht="12.75" hidden="1" customHeight="1" x14ac:dyDescent="0.3">
      <c r="A339" s="2" t="str">
        <f t="shared" si="25"/>
        <v>13</v>
      </c>
      <c r="B339" s="2" t="str">
        <f t="shared" si="22"/>
        <v>1305</v>
      </c>
      <c r="C339" s="2">
        <v>13050503</v>
      </c>
      <c r="D339" s="2">
        <v>900610949</v>
      </c>
      <c r="E339" s="2" t="str">
        <f t="shared" si="23"/>
        <v>13050503900610949</v>
      </c>
      <c r="F339" s="8">
        <v>11872733</v>
      </c>
      <c r="G339" s="2" t="s">
        <v>328</v>
      </c>
      <c r="H339" s="8">
        <f>+SUMIF(Ajustes!$C:$C,'Balance de Prueba'!$E339,Ajustes!E:E)</f>
        <v>0</v>
      </c>
      <c r="I339" s="8">
        <f>+SUMIF(Ajustes!$C:$C,'Balance de Prueba'!$E339,Ajustes!F:F)</f>
        <v>0</v>
      </c>
      <c r="J339" s="3">
        <f t="shared" si="24"/>
        <v>11872733</v>
      </c>
    </row>
    <row r="340" spans="1:10" ht="12.75" hidden="1" customHeight="1" x14ac:dyDescent="0.3">
      <c r="A340" s="2" t="str">
        <f t="shared" si="25"/>
        <v>13</v>
      </c>
      <c r="B340" s="2" t="str">
        <f t="shared" si="22"/>
        <v>1305</v>
      </c>
      <c r="C340" s="2">
        <v>13051004</v>
      </c>
      <c r="D340" s="2">
        <v>98</v>
      </c>
      <c r="E340" s="2" t="str">
        <f t="shared" si="23"/>
        <v>1305100498</v>
      </c>
      <c r="F340" s="8">
        <v>80121601</v>
      </c>
      <c r="G340" s="2" t="s">
        <v>329</v>
      </c>
      <c r="H340" s="8">
        <f>+SUMIF(Ajustes!$C:$C,'Balance de Prueba'!$E340,Ajustes!E:E)</f>
        <v>0</v>
      </c>
      <c r="I340" s="8">
        <f>+SUMIF(Ajustes!$C:$C,'Balance de Prueba'!$E340,Ajustes!F:F)</f>
        <v>0</v>
      </c>
      <c r="J340" s="3">
        <f t="shared" si="24"/>
        <v>80121601</v>
      </c>
    </row>
    <row r="341" spans="1:10" ht="12.75" hidden="1" customHeight="1" x14ac:dyDescent="0.3">
      <c r="A341" s="2" t="str">
        <f t="shared" si="25"/>
        <v>13</v>
      </c>
      <c r="B341" s="2" t="str">
        <f t="shared" si="22"/>
        <v>1305</v>
      </c>
      <c r="C341" s="2">
        <v>13051004</v>
      </c>
      <c r="D341" s="2">
        <v>111</v>
      </c>
      <c r="E341" s="2" t="str">
        <f t="shared" si="23"/>
        <v>13051004111</v>
      </c>
      <c r="F341" s="8">
        <v>27023791</v>
      </c>
      <c r="G341" s="2" t="s">
        <v>330</v>
      </c>
      <c r="H341" s="8">
        <f>+SUMIF(Ajustes!$C:$C,'Balance de Prueba'!$E341,Ajustes!E:E)</f>
        <v>0</v>
      </c>
      <c r="I341" s="8">
        <f>+SUMIF(Ajustes!$C:$C,'Balance de Prueba'!$E341,Ajustes!F:F)</f>
        <v>0</v>
      </c>
      <c r="J341" s="3">
        <f t="shared" si="24"/>
        <v>27023791</v>
      </c>
    </row>
    <row r="342" spans="1:10" ht="12.75" hidden="1" customHeight="1" x14ac:dyDescent="0.3">
      <c r="A342" s="2" t="str">
        <f t="shared" si="25"/>
        <v>13</v>
      </c>
      <c r="B342" s="2" t="str">
        <f t="shared" si="22"/>
        <v>1305</v>
      </c>
      <c r="C342" s="2">
        <v>13051004</v>
      </c>
      <c r="D342" s="2">
        <v>160</v>
      </c>
      <c r="E342" s="2" t="str">
        <f t="shared" si="23"/>
        <v>13051004160</v>
      </c>
      <c r="F342" s="8">
        <v>71278402</v>
      </c>
      <c r="G342" s="2" t="s">
        <v>331</v>
      </c>
      <c r="H342" s="8">
        <f>+SUMIF(Ajustes!$C:$C,'Balance de Prueba'!$E342,Ajustes!E:E)</f>
        <v>0</v>
      </c>
      <c r="I342" s="8">
        <f>+SUMIF(Ajustes!$C:$C,'Balance de Prueba'!$E342,Ajustes!F:F)</f>
        <v>0</v>
      </c>
      <c r="J342" s="3">
        <f t="shared" si="24"/>
        <v>71278402</v>
      </c>
    </row>
    <row r="343" spans="1:10" ht="12.75" hidden="1" customHeight="1" x14ac:dyDescent="0.3">
      <c r="A343" s="2" t="str">
        <f t="shared" si="25"/>
        <v>13</v>
      </c>
      <c r="B343" s="2" t="str">
        <f t="shared" si="22"/>
        <v>1305</v>
      </c>
      <c r="C343" s="2">
        <v>13051004</v>
      </c>
      <c r="D343" s="2">
        <v>206</v>
      </c>
      <c r="E343" s="2" t="str">
        <f t="shared" si="23"/>
        <v>13051004206</v>
      </c>
      <c r="F343" s="8">
        <v>94819304</v>
      </c>
      <c r="G343" s="2" t="s">
        <v>332</v>
      </c>
      <c r="H343" s="8">
        <f>+SUMIF(Ajustes!$C:$C,'Balance de Prueba'!$E343,Ajustes!E:E)</f>
        <v>0</v>
      </c>
      <c r="I343" s="8">
        <f>+SUMIF(Ajustes!$C:$C,'Balance de Prueba'!$E343,Ajustes!F:F)</f>
        <v>0</v>
      </c>
      <c r="J343" s="3">
        <f t="shared" si="24"/>
        <v>94819304</v>
      </c>
    </row>
    <row r="344" spans="1:10" ht="12.75" hidden="1" customHeight="1" x14ac:dyDescent="0.3">
      <c r="A344" s="2" t="str">
        <f t="shared" si="25"/>
        <v>13</v>
      </c>
      <c r="B344" s="2" t="str">
        <f t="shared" si="22"/>
        <v>1305</v>
      </c>
      <c r="C344" s="2">
        <v>13051004</v>
      </c>
      <c r="D344" s="2">
        <v>260</v>
      </c>
      <c r="E344" s="2" t="str">
        <f t="shared" si="23"/>
        <v>13051004260</v>
      </c>
      <c r="F344" s="8">
        <v>49375196</v>
      </c>
      <c r="G344" s="2" t="s">
        <v>333</v>
      </c>
      <c r="H344" s="8">
        <f>+SUMIF(Ajustes!$C:$C,'Balance de Prueba'!$E344,Ajustes!E:E)</f>
        <v>0</v>
      </c>
      <c r="I344" s="8">
        <f>+SUMIF(Ajustes!$C:$C,'Balance de Prueba'!$E344,Ajustes!F:F)</f>
        <v>0</v>
      </c>
      <c r="J344" s="3">
        <f t="shared" si="24"/>
        <v>49375196</v>
      </c>
    </row>
    <row r="345" spans="1:10" ht="12.75" hidden="1" customHeight="1" x14ac:dyDescent="0.3">
      <c r="A345" s="2" t="str">
        <f t="shared" si="25"/>
        <v>13</v>
      </c>
      <c r="B345" s="2" t="str">
        <f t="shared" si="22"/>
        <v>1305</v>
      </c>
      <c r="C345" s="2">
        <v>13051004</v>
      </c>
      <c r="D345" s="2">
        <v>275</v>
      </c>
      <c r="E345" s="2" t="str">
        <f t="shared" si="23"/>
        <v>13051004275</v>
      </c>
      <c r="F345" s="8">
        <v>57477339</v>
      </c>
      <c r="G345" s="2" t="s">
        <v>334</v>
      </c>
      <c r="H345" s="8">
        <f>+SUMIF(Ajustes!$C:$C,'Balance de Prueba'!$E345,Ajustes!E:E)</f>
        <v>0</v>
      </c>
      <c r="I345" s="8">
        <f>+SUMIF(Ajustes!$C:$C,'Balance de Prueba'!$E345,Ajustes!F:F)</f>
        <v>0</v>
      </c>
      <c r="J345" s="3">
        <f t="shared" si="24"/>
        <v>57477339</v>
      </c>
    </row>
    <row r="346" spans="1:10" ht="12.75" hidden="1" customHeight="1" x14ac:dyDescent="0.3">
      <c r="A346" s="2" t="str">
        <f t="shared" si="25"/>
        <v>13</v>
      </c>
      <c r="B346" s="2" t="str">
        <f t="shared" si="22"/>
        <v>1305</v>
      </c>
      <c r="C346" s="2">
        <v>13051004</v>
      </c>
      <c r="D346" s="2">
        <v>284</v>
      </c>
      <c r="E346" s="2" t="str">
        <f t="shared" si="23"/>
        <v>13051004284</v>
      </c>
      <c r="F346" s="8">
        <v>76678202</v>
      </c>
      <c r="G346" s="2" t="s">
        <v>335</v>
      </c>
      <c r="H346" s="8">
        <f>+SUMIF(Ajustes!$C:$C,'Balance de Prueba'!$E346,Ajustes!E:E)</f>
        <v>0</v>
      </c>
      <c r="I346" s="8">
        <f>+SUMIF(Ajustes!$C:$C,'Balance de Prueba'!$E346,Ajustes!F:F)</f>
        <v>0</v>
      </c>
      <c r="J346" s="3">
        <f t="shared" si="24"/>
        <v>76678202</v>
      </c>
    </row>
    <row r="347" spans="1:10" ht="12.75" hidden="1" customHeight="1" x14ac:dyDescent="0.3">
      <c r="A347" s="2" t="str">
        <f t="shared" si="25"/>
        <v>13</v>
      </c>
      <c r="B347" s="2" t="str">
        <f t="shared" si="22"/>
        <v>1305</v>
      </c>
      <c r="C347" s="2">
        <v>13051004</v>
      </c>
      <c r="D347" s="2">
        <v>287</v>
      </c>
      <c r="E347" s="2" t="str">
        <f t="shared" si="23"/>
        <v>13051004287</v>
      </c>
      <c r="F347" s="8">
        <v>324303829</v>
      </c>
      <c r="G347" s="2" t="s">
        <v>336</v>
      </c>
      <c r="H347" s="8">
        <f>+SUMIF(Ajustes!$C:$C,'Balance de Prueba'!$E347,Ajustes!E:E)</f>
        <v>0</v>
      </c>
      <c r="I347" s="8">
        <f>+SUMIF(Ajustes!$C:$C,'Balance de Prueba'!$E347,Ajustes!F:F)</f>
        <v>0</v>
      </c>
      <c r="J347" s="3">
        <f t="shared" si="24"/>
        <v>324303829</v>
      </c>
    </row>
    <row r="348" spans="1:10" ht="12.75" hidden="1" customHeight="1" x14ac:dyDescent="0.3">
      <c r="A348" s="2" t="str">
        <f t="shared" si="25"/>
        <v>13</v>
      </c>
      <c r="B348" s="2" t="str">
        <f t="shared" si="22"/>
        <v>1305</v>
      </c>
      <c r="C348" s="2">
        <v>13051004</v>
      </c>
      <c r="D348" s="2">
        <v>322</v>
      </c>
      <c r="E348" s="2" t="str">
        <f t="shared" si="23"/>
        <v>13051004322</v>
      </c>
      <c r="F348" s="8">
        <v>28864543</v>
      </c>
      <c r="G348" s="2" t="s">
        <v>337</v>
      </c>
      <c r="H348" s="8">
        <f>+SUMIF(Ajustes!$C:$C,'Balance de Prueba'!$E348,Ajustes!E:E)</f>
        <v>0</v>
      </c>
      <c r="I348" s="8">
        <f>+SUMIF(Ajustes!$C:$C,'Balance de Prueba'!$E348,Ajustes!F:F)</f>
        <v>0</v>
      </c>
      <c r="J348" s="3">
        <f t="shared" si="24"/>
        <v>28864543</v>
      </c>
    </row>
    <row r="349" spans="1:10" ht="12.75" hidden="1" customHeight="1" x14ac:dyDescent="0.3">
      <c r="A349" s="2" t="str">
        <f t="shared" si="25"/>
        <v>13</v>
      </c>
      <c r="B349" s="2" t="str">
        <f t="shared" si="22"/>
        <v>1305</v>
      </c>
      <c r="C349" s="2">
        <v>13051004</v>
      </c>
      <c r="D349" s="2">
        <v>342</v>
      </c>
      <c r="E349" s="2" t="str">
        <f t="shared" si="23"/>
        <v>13051004342</v>
      </c>
      <c r="F349" s="8">
        <v>396194785</v>
      </c>
      <c r="G349" s="2" t="s">
        <v>338</v>
      </c>
      <c r="H349" s="8">
        <f>+SUMIF(Ajustes!$C:$C,'Balance de Prueba'!$E349,Ajustes!E:E)</f>
        <v>0</v>
      </c>
      <c r="I349" s="8">
        <f>+SUMIF(Ajustes!$C:$C,'Balance de Prueba'!$E349,Ajustes!F:F)</f>
        <v>0</v>
      </c>
      <c r="J349" s="3">
        <f t="shared" si="24"/>
        <v>396194785</v>
      </c>
    </row>
    <row r="350" spans="1:10" ht="12.75" hidden="1" customHeight="1" x14ac:dyDescent="0.3">
      <c r="A350" s="2" t="str">
        <f t="shared" si="25"/>
        <v>13</v>
      </c>
      <c r="B350" s="2" t="str">
        <f t="shared" si="22"/>
        <v>1305</v>
      </c>
      <c r="C350" s="2">
        <v>13051004</v>
      </c>
      <c r="D350" s="2">
        <v>350</v>
      </c>
      <c r="E350" s="2" t="str">
        <f t="shared" si="23"/>
        <v>13051004350</v>
      </c>
      <c r="F350" s="8">
        <v>137667168</v>
      </c>
      <c r="G350" s="2" t="s">
        <v>339</v>
      </c>
      <c r="H350" s="8">
        <f>+SUMIF(Ajustes!$C:$C,'Balance de Prueba'!$E350,Ajustes!E:E)</f>
        <v>0</v>
      </c>
      <c r="I350" s="8">
        <f>+SUMIF(Ajustes!$C:$C,'Balance de Prueba'!$E350,Ajustes!F:F)</f>
        <v>0</v>
      </c>
      <c r="J350" s="3">
        <f t="shared" si="24"/>
        <v>137667168</v>
      </c>
    </row>
    <row r="351" spans="1:10" ht="12.75" hidden="1" customHeight="1" x14ac:dyDescent="0.3">
      <c r="A351" s="2" t="str">
        <f t="shared" si="25"/>
        <v>13</v>
      </c>
      <c r="B351" s="2" t="str">
        <f t="shared" si="22"/>
        <v>1305</v>
      </c>
      <c r="C351" s="2">
        <v>13051004</v>
      </c>
      <c r="D351" s="2">
        <v>357</v>
      </c>
      <c r="E351" s="2" t="str">
        <f t="shared" si="23"/>
        <v>13051004357</v>
      </c>
      <c r="F351" s="8">
        <v>64513620</v>
      </c>
      <c r="G351" s="2" t="s">
        <v>340</v>
      </c>
      <c r="H351" s="8">
        <f>+SUMIF(Ajustes!$C:$C,'Balance de Prueba'!$E351,Ajustes!E:E)</f>
        <v>0</v>
      </c>
      <c r="I351" s="8">
        <f>+SUMIF(Ajustes!$C:$C,'Balance de Prueba'!$E351,Ajustes!F:F)</f>
        <v>0</v>
      </c>
      <c r="J351" s="3">
        <f t="shared" si="24"/>
        <v>64513620</v>
      </c>
    </row>
    <row r="352" spans="1:10" ht="12.75" hidden="1" customHeight="1" x14ac:dyDescent="0.3">
      <c r="A352" s="2" t="str">
        <f t="shared" si="25"/>
        <v>13</v>
      </c>
      <c r="B352" s="2" t="str">
        <f t="shared" si="22"/>
        <v>1305</v>
      </c>
      <c r="C352" s="2">
        <v>13051004</v>
      </c>
      <c r="D352" s="2">
        <v>361</v>
      </c>
      <c r="E352" s="2" t="str">
        <f t="shared" si="23"/>
        <v>13051004361</v>
      </c>
      <c r="F352" s="8">
        <v>13169941</v>
      </c>
      <c r="G352" s="2" t="s">
        <v>341</v>
      </c>
      <c r="H352" s="8">
        <f>+SUMIF(Ajustes!$C:$C,'Balance de Prueba'!$E352,Ajustes!E:E)</f>
        <v>0</v>
      </c>
      <c r="I352" s="8">
        <f>+SUMIF(Ajustes!$C:$C,'Balance de Prueba'!$E352,Ajustes!F:F)</f>
        <v>0</v>
      </c>
      <c r="J352" s="3">
        <f t="shared" si="24"/>
        <v>13169941</v>
      </c>
    </row>
    <row r="353" spans="1:10" ht="12.75" hidden="1" customHeight="1" x14ac:dyDescent="0.3">
      <c r="A353" s="2" t="str">
        <f t="shared" si="25"/>
        <v>13</v>
      </c>
      <c r="B353" s="2" t="str">
        <f t="shared" si="22"/>
        <v>1310</v>
      </c>
      <c r="C353" s="2">
        <v>13102034</v>
      </c>
      <c r="D353" s="2">
        <v>1515762</v>
      </c>
      <c r="E353" s="2" t="str">
        <f t="shared" si="23"/>
        <v>131020341515762</v>
      </c>
      <c r="F353" s="8">
        <v>1000000</v>
      </c>
      <c r="G353" s="2" t="s">
        <v>342</v>
      </c>
      <c r="H353" s="8">
        <f>+SUMIF(Ajustes!$C:$C,'Balance de Prueba'!$E353,Ajustes!E:E)</f>
        <v>0</v>
      </c>
      <c r="I353" s="8">
        <f>+SUMIF(Ajustes!$C:$C,'Balance de Prueba'!$E353,Ajustes!F:F)</f>
        <v>0</v>
      </c>
      <c r="J353" s="3">
        <f t="shared" si="24"/>
        <v>1000000</v>
      </c>
    </row>
    <row r="354" spans="1:10" ht="12.75" hidden="1" customHeight="1" x14ac:dyDescent="0.3">
      <c r="A354" s="2" t="str">
        <f t="shared" si="25"/>
        <v>13</v>
      </c>
      <c r="B354" s="2" t="str">
        <f t="shared" si="22"/>
        <v>1310</v>
      </c>
      <c r="C354" s="2">
        <v>13102034</v>
      </c>
      <c r="D354" s="2">
        <v>1864739</v>
      </c>
      <c r="E354" s="2" t="str">
        <f t="shared" si="23"/>
        <v>131020341864739</v>
      </c>
      <c r="F354" s="8">
        <v>130000</v>
      </c>
      <c r="G354" s="2" t="s">
        <v>343</v>
      </c>
      <c r="H354" s="8">
        <f>+SUMIF(Ajustes!$C:$C,'Balance de Prueba'!$E354,Ajustes!E:E)</f>
        <v>0</v>
      </c>
      <c r="I354" s="8">
        <f>+SUMIF(Ajustes!$C:$C,'Balance de Prueba'!$E354,Ajustes!F:F)</f>
        <v>0</v>
      </c>
      <c r="J354" s="3">
        <f t="shared" si="24"/>
        <v>130000</v>
      </c>
    </row>
    <row r="355" spans="1:10" ht="12.75" hidden="1" customHeight="1" x14ac:dyDescent="0.3">
      <c r="A355" s="2" t="str">
        <f t="shared" si="25"/>
        <v>13</v>
      </c>
      <c r="B355" s="2" t="str">
        <f t="shared" si="22"/>
        <v>1310</v>
      </c>
      <c r="C355" s="2">
        <v>13102034</v>
      </c>
      <c r="D355" s="2">
        <v>4650111</v>
      </c>
      <c r="E355" s="2" t="str">
        <f t="shared" si="23"/>
        <v>131020344650111</v>
      </c>
      <c r="F355" s="8">
        <v>500000</v>
      </c>
      <c r="G355" s="2" t="s">
        <v>344</v>
      </c>
      <c r="H355" s="8">
        <f>+SUMIF(Ajustes!$C:$C,'Balance de Prueba'!$E355,Ajustes!E:E)</f>
        <v>0</v>
      </c>
      <c r="I355" s="8">
        <f>+SUMIF(Ajustes!$C:$C,'Balance de Prueba'!$E355,Ajustes!F:F)</f>
        <v>0</v>
      </c>
      <c r="J355" s="3">
        <f t="shared" si="24"/>
        <v>500000</v>
      </c>
    </row>
    <row r="356" spans="1:10" ht="12.75" hidden="1" customHeight="1" x14ac:dyDescent="0.3">
      <c r="A356" s="2" t="str">
        <f t="shared" si="25"/>
        <v>13</v>
      </c>
      <c r="B356" s="2" t="str">
        <f t="shared" si="22"/>
        <v>1310</v>
      </c>
      <c r="C356" s="2">
        <v>13102034</v>
      </c>
      <c r="D356" s="2">
        <v>4650359</v>
      </c>
      <c r="E356" s="2" t="str">
        <f t="shared" si="23"/>
        <v>131020344650359</v>
      </c>
      <c r="F356" s="8">
        <v>1600000</v>
      </c>
      <c r="G356" s="2" t="s">
        <v>345</v>
      </c>
      <c r="H356" s="8">
        <f>+SUMIF(Ajustes!$C:$C,'Balance de Prueba'!$E356,Ajustes!E:E)</f>
        <v>0</v>
      </c>
      <c r="I356" s="8">
        <f>+SUMIF(Ajustes!$C:$C,'Balance de Prueba'!$E356,Ajustes!F:F)</f>
        <v>0</v>
      </c>
      <c r="J356" s="3">
        <f t="shared" si="24"/>
        <v>1600000</v>
      </c>
    </row>
    <row r="357" spans="1:10" ht="12.75" hidden="1" customHeight="1" x14ac:dyDescent="0.3">
      <c r="A357" s="2" t="str">
        <f t="shared" si="25"/>
        <v>13</v>
      </c>
      <c r="B357" s="2" t="str">
        <f t="shared" si="22"/>
        <v>1310</v>
      </c>
      <c r="C357" s="2">
        <v>13102034</v>
      </c>
      <c r="D357" s="2">
        <v>5209586</v>
      </c>
      <c r="E357" s="2" t="str">
        <f t="shared" si="23"/>
        <v>131020345209586</v>
      </c>
      <c r="F357" s="8">
        <v>100000</v>
      </c>
      <c r="G357" s="2" t="s">
        <v>346</v>
      </c>
      <c r="H357" s="8">
        <f>+SUMIF(Ajustes!$C:$C,'Balance de Prueba'!$E357,Ajustes!E:E)</f>
        <v>0</v>
      </c>
      <c r="I357" s="8">
        <f>+SUMIF(Ajustes!$C:$C,'Balance de Prueba'!$E357,Ajustes!F:F)</f>
        <v>0</v>
      </c>
      <c r="J357" s="3">
        <f t="shared" si="24"/>
        <v>100000</v>
      </c>
    </row>
    <row r="358" spans="1:10" ht="12.75" hidden="1" customHeight="1" x14ac:dyDescent="0.3">
      <c r="A358" s="2" t="str">
        <f t="shared" si="25"/>
        <v>13</v>
      </c>
      <c r="B358" s="2" t="str">
        <f t="shared" si="22"/>
        <v>1310</v>
      </c>
      <c r="C358" s="2">
        <v>13102034</v>
      </c>
      <c r="D358" s="2">
        <v>5211185</v>
      </c>
      <c r="E358" s="2" t="str">
        <f t="shared" si="23"/>
        <v>131020345211185</v>
      </c>
      <c r="F358" s="8">
        <v>3000000</v>
      </c>
      <c r="G358" s="2" t="s">
        <v>347</v>
      </c>
      <c r="H358" s="8">
        <f>+SUMIF(Ajustes!$C:$C,'Balance de Prueba'!$E358,Ajustes!E:E)</f>
        <v>0</v>
      </c>
      <c r="I358" s="8">
        <f>+SUMIF(Ajustes!$C:$C,'Balance de Prueba'!$E358,Ajustes!F:F)</f>
        <v>0</v>
      </c>
      <c r="J358" s="3">
        <f t="shared" si="24"/>
        <v>3000000</v>
      </c>
    </row>
    <row r="359" spans="1:10" ht="12.75" hidden="1" customHeight="1" x14ac:dyDescent="0.3">
      <c r="A359" s="2" t="str">
        <f t="shared" si="25"/>
        <v>13</v>
      </c>
      <c r="B359" s="2" t="str">
        <f t="shared" si="22"/>
        <v>1310</v>
      </c>
      <c r="C359" s="2">
        <v>13102034</v>
      </c>
      <c r="D359" s="2">
        <v>5241817</v>
      </c>
      <c r="E359" s="2" t="str">
        <f t="shared" si="23"/>
        <v>131020345241817</v>
      </c>
      <c r="F359" s="8">
        <v>957484</v>
      </c>
      <c r="G359" s="2" t="s">
        <v>348</v>
      </c>
      <c r="H359" s="8">
        <f>+SUMIF(Ajustes!$C:$C,'Balance de Prueba'!$E359,Ajustes!E:E)</f>
        <v>0</v>
      </c>
      <c r="I359" s="8">
        <f>+SUMIF(Ajustes!$C:$C,'Balance de Prueba'!$E359,Ajustes!F:F)</f>
        <v>0</v>
      </c>
      <c r="J359" s="3">
        <f t="shared" si="24"/>
        <v>957484</v>
      </c>
    </row>
    <row r="360" spans="1:10" ht="12.75" hidden="1" customHeight="1" x14ac:dyDescent="0.3">
      <c r="A360" s="2" t="str">
        <f t="shared" si="25"/>
        <v>13</v>
      </c>
      <c r="B360" s="2" t="str">
        <f t="shared" si="22"/>
        <v>1310</v>
      </c>
      <c r="C360" s="2">
        <v>13102034</v>
      </c>
      <c r="D360" s="2">
        <v>5339499</v>
      </c>
      <c r="E360" s="2" t="str">
        <f t="shared" si="23"/>
        <v>131020345339499</v>
      </c>
      <c r="F360" s="8">
        <v>900000</v>
      </c>
      <c r="G360" s="2" t="s">
        <v>349</v>
      </c>
      <c r="H360" s="8">
        <f>+SUMIF(Ajustes!$C:$C,'Balance de Prueba'!$E360,Ajustes!E:E)</f>
        <v>0</v>
      </c>
      <c r="I360" s="8">
        <f>+SUMIF(Ajustes!$C:$C,'Balance de Prueba'!$E360,Ajustes!F:F)</f>
        <v>0</v>
      </c>
      <c r="J360" s="3">
        <f t="shared" si="24"/>
        <v>900000</v>
      </c>
    </row>
    <row r="361" spans="1:10" ht="12.75" hidden="1" customHeight="1" x14ac:dyDescent="0.3">
      <c r="A361" s="2" t="str">
        <f t="shared" si="25"/>
        <v>13</v>
      </c>
      <c r="B361" s="2" t="str">
        <f t="shared" si="22"/>
        <v>1310</v>
      </c>
      <c r="C361" s="2">
        <v>13102034</v>
      </c>
      <c r="D361" s="2">
        <v>10482593</v>
      </c>
      <c r="E361" s="2" t="str">
        <f t="shared" si="23"/>
        <v>1310203410482593</v>
      </c>
      <c r="F361" s="8">
        <v>17000000</v>
      </c>
      <c r="G361" s="2" t="s">
        <v>350</v>
      </c>
      <c r="H361" s="8">
        <f>+SUMIF(Ajustes!$C:$C,'Balance de Prueba'!$E361,Ajustes!E:E)</f>
        <v>0</v>
      </c>
      <c r="I361" s="8">
        <f>+SUMIF(Ajustes!$C:$C,'Balance de Prueba'!$E361,Ajustes!F:F)</f>
        <v>0</v>
      </c>
      <c r="J361" s="3">
        <f t="shared" si="24"/>
        <v>17000000</v>
      </c>
    </row>
    <row r="362" spans="1:10" ht="12.75" hidden="1" customHeight="1" x14ac:dyDescent="0.3">
      <c r="A362" s="2" t="str">
        <f t="shared" si="25"/>
        <v>13</v>
      </c>
      <c r="B362" s="2" t="str">
        <f t="shared" si="22"/>
        <v>1310</v>
      </c>
      <c r="C362" s="2">
        <v>13102034</v>
      </c>
      <c r="D362" s="2">
        <v>10532736</v>
      </c>
      <c r="E362" s="2" t="str">
        <f t="shared" si="23"/>
        <v>1310203410532736</v>
      </c>
      <c r="F362" s="8">
        <v>1000000</v>
      </c>
      <c r="G362" s="2" t="s">
        <v>351</v>
      </c>
      <c r="H362" s="8">
        <f>+SUMIF(Ajustes!$C:$C,'Balance de Prueba'!$E362,Ajustes!E:E)</f>
        <v>0</v>
      </c>
      <c r="I362" s="8">
        <f>+SUMIF(Ajustes!$C:$C,'Balance de Prueba'!$E362,Ajustes!F:F)</f>
        <v>0</v>
      </c>
      <c r="J362" s="3">
        <f t="shared" si="24"/>
        <v>1000000</v>
      </c>
    </row>
    <row r="363" spans="1:10" ht="12.75" hidden="1" customHeight="1" x14ac:dyDescent="0.3">
      <c r="A363" s="2" t="str">
        <f t="shared" si="25"/>
        <v>13</v>
      </c>
      <c r="B363" s="2" t="str">
        <f t="shared" si="22"/>
        <v>1310</v>
      </c>
      <c r="C363" s="2">
        <v>13102034</v>
      </c>
      <c r="D363" s="2">
        <v>12960226</v>
      </c>
      <c r="E363" s="2" t="str">
        <f t="shared" si="23"/>
        <v>1310203412960226</v>
      </c>
      <c r="F363" s="8">
        <v>750000</v>
      </c>
      <c r="G363" s="2" t="s">
        <v>352</v>
      </c>
      <c r="H363" s="8">
        <f>+SUMIF(Ajustes!$C:$C,'Balance de Prueba'!$E363,Ajustes!E:E)</f>
        <v>0</v>
      </c>
      <c r="I363" s="8">
        <f>+SUMIF(Ajustes!$C:$C,'Balance de Prueba'!$E363,Ajustes!F:F)</f>
        <v>0</v>
      </c>
      <c r="J363" s="3">
        <f t="shared" si="24"/>
        <v>750000</v>
      </c>
    </row>
    <row r="364" spans="1:10" ht="12.75" hidden="1" customHeight="1" x14ac:dyDescent="0.3">
      <c r="A364" s="2" t="str">
        <f t="shared" si="25"/>
        <v>13</v>
      </c>
      <c r="B364" s="2" t="str">
        <f t="shared" si="22"/>
        <v>1310</v>
      </c>
      <c r="C364" s="2">
        <v>13102034</v>
      </c>
      <c r="D364" s="2">
        <v>13040124</v>
      </c>
      <c r="E364" s="2" t="str">
        <f t="shared" si="23"/>
        <v>1310203413040124</v>
      </c>
      <c r="F364" s="8">
        <v>1200000</v>
      </c>
      <c r="G364" s="2" t="s">
        <v>353</v>
      </c>
      <c r="H364" s="8">
        <f>+SUMIF(Ajustes!$C:$C,'Balance de Prueba'!$E364,Ajustes!E:E)</f>
        <v>0</v>
      </c>
      <c r="I364" s="8">
        <f>+SUMIF(Ajustes!$C:$C,'Balance de Prueba'!$E364,Ajustes!F:F)</f>
        <v>0</v>
      </c>
      <c r="J364" s="3">
        <f t="shared" si="24"/>
        <v>1200000</v>
      </c>
    </row>
    <row r="365" spans="1:10" ht="12.75" hidden="1" customHeight="1" x14ac:dyDescent="0.3">
      <c r="A365" s="2" t="str">
        <f t="shared" si="25"/>
        <v>13</v>
      </c>
      <c r="B365" s="2" t="str">
        <f t="shared" si="22"/>
        <v>1310</v>
      </c>
      <c r="C365" s="2">
        <v>13102034</v>
      </c>
      <c r="D365" s="2">
        <v>15811436</v>
      </c>
      <c r="E365" s="2" t="str">
        <f t="shared" si="23"/>
        <v>1310203415811436</v>
      </c>
      <c r="F365" s="8">
        <v>1800000</v>
      </c>
      <c r="G365" s="2" t="s">
        <v>354</v>
      </c>
      <c r="H365" s="8">
        <f>+SUMIF(Ajustes!$C:$C,'Balance de Prueba'!$E365,Ajustes!E:E)</f>
        <v>0</v>
      </c>
      <c r="I365" s="8">
        <f>+SUMIF(Ajustes!$C:$C,'Balance de Prueba'!$E365,Ajustes!F:F)</f>
        <v>0</v>
      </c>
      <c r="J365" s="3">
        <f t="shared" si="24"/>
        <v>1800000</v>
      </c>
    </row>
    <row r="366" spans="1:10" ht="12.75" hidden="1" customHeight="1" x14ac:dyDescent="0.3">
      <c r="A366" s="2" t="str">
        <f t="shared" si="25"/>
        <v>13</v>
      </c>
      <c r="B366" s="2" t="str">
        <f t="shared" si="22"/>
        <v>1310</v>
      </c>
      <c r="C366" s="2">
        <v>13102034</v>
      </c>
      <c r="D366" s="2">
        <v>16110748</v>
      </c>
      <c r="E366" s="2" t="str">
        <f t="shared" si="23"/>
        <v>1310203416110748</v>
      </c>
      <c r="F366" s="8">
        <v>1376643</v>
      </c>
      <c r="G366" s="2" t="s">
        <v>355</v>
      </c>
      <c r="H366" s="8">
        <f>+SUMIF(Ajustes!$C:$C,'Balance de Prueba'!$E366,Ajustes!E:E)</f>
        <v>0</v>
      </c>
      <c r="I366" s="8">
        <f>+SUMIF(Ajustes!$C:$C,'Balance de Prueba'!$E366,Ajustes!F:F)</f>
        <v>0</v>
      </c>
      <c r="J366" s="3">
        <f t="shared" si="24"/>
        <v>1376643</v>
      </c>
    </row>
    <row r="367" spans="1:10" ht="12.75" hidden="1" customHeight="1" x14ac:dyDescent="0.3">
      <c r="A367" s="2" t="str">
        <f t="shared" si="25"/>
        <v>13</v>
      </c>
      <c r="B367" s="2" t="str">
        <f t="shared" si="22"/>
        <v>1310</v>
      </c>
      <c r="C367" s="2">
        <v>13102034</v>
      </c>
      <c r="D367" s="2">
        <v>25349223</v>
      </c>
      <c r="E367" s="2" t="str">
        <f t="shared" si="23"/>
        <v>1310203425349223</v>
      </c>
      <c r="F367" s="8">
        <v>500000</v>
      </c>
      <c r="G367" s="2" t="s">
        <v>356</v>
      </c>
      <c r="H367" s="8">
        <f>+SUMIF(Ajustes!$C:$C,'Balance de Prueba'!$E367,Ajustes!E:E)</f>
        <v>0</v>
      </c>
      <c r="I367" s="8">
        <f>+SUMIF(Ajustes!$C:$C,'Balance de Prueba'!$E367,Ajustes!F:F)</f>
        <v>0</v>
      </c>
      <c r="J367" s="3">
        <f t="shared" si="24"/>
        <v>500000</v>
      </c>
    </row>
    <row r="368" spans="1:10" ht="12.75" hidden="1" customHeight="1" x14ac:dyDescent="0.3">
      <c r="A368" s="2" t="str">
        <f t="shared" si="25"/>
        <v>13</v>
      </c>
      <c r="B368" s="2" t="str">
        <f t="shared" si="22"/>
        <v>1310</v>
      </c>
      <c r="C368" s="2">
        <v>13102034</v>
      </c>
      <c r="D368" s="2">
        <v>27287187</v>
      </c>
      <c r="E368" s="2" t="str">
        <f t="shared" si="23"/>
        <v>1310203427287187</v>
      </c>
      <c r="F368" s="8">
        <v>600000</v>
      </c>
      <c r="G368" s="2" t="s">
        <v>357</v>
      </c>
      <c r="H368" s="8">
        <f>+SUMIF(Ajustes!$C:$C,'Balance de Prueba'!$E368,Ajustes!E:E)</f>
        <v>0</v>
      </c>
      <c r="I368" s="8">
        <f>+SUMIF(Ajustes!$C:$C,'Balance de Prueba'!$E368,Ajustes!F:F)</f>
        <v>0</v>
      </c>
      <c r="J368" s="3">
        <f t="shared" si="24"/>
        <v>600000</v>
      </c>
    </row>
    <row r="369" spans="1:10" ht="12.75" hidden="1" customHeight="1" x14ac:dyDescent="0.3">
      <c r="A369" s="2" t="str">
        <f t="shared" si="25"/>
        <v>13</v>
      </c>
      <c r="B369" s="2" t="str">
        <f t="shared" si="22"/>
        <v>1310</v>
      </c>
      <c r="C369" s="2">
        <v>13102034</v>
      </c>
      <c r="D369" s="2">
        <v>27332517</v>
      </c>
      <c r="E369" s="2" t="str">
        <f t="shared" si="23"/>
        <v>1310203427332517</v>
      </c>
      <c r="F369" s="8">
        <v>65000</v>
      </c>
      <c r="G369" s="2" t="s">
        <v>358</v>
      </c>
      <c r="H369" s="8">
        <f>+SUMIF(Ajustes!$C:$C,'Balance de Prueba'!$E369,Ajustes!E:E)</f>
        <v>0</v>
      </c>
      <c r="I369" s="8">
        <f>+SUMIF(Ajustes!$C:$C,'Balance de Prueba'!$E369,Ajustes!F:F)</f>
        <v>0</v>
      </c>
      <c r="J369" s="3">
        <f t="shared" si="24"/>
        <v>65000</v>
      </c>
    </row>
    <row r="370" spans="1:10" ht="12.75" hidden="1" customHeight="1" x14ac:dyDescent="0.3">
      <c r="A370" s="2" t="str">
        <f t="shared" si="25"/>
        <v>13</v>
      </c>
      <c r="B370" s="2" t="str">
        <f t="shared" si="22"/>
        <v>1310</v>
      </c>
      <c r="C370" s="2">
        <v>13102034</v>
      </c>
      <c r="D370" s="2">
        <v>76299370</v>
      </c>
      <c r="E370" s="2" t="str">
        <f t="shared" si="23"/>
        <v>1310203476299370</v>
      </c>
      <c r="F370" s="8">
        <v>3000000</v>
      </c>
      <c r="G370" s="2" t="s">
        <v>359</v>
      </c>
      <c r="H370" s="8">
        <f>+SUMIF(Ajustes!$C:$C,'Balance de Prueba'!$E370,Ajustes!E:E)</f>
        <v>0</v>
      </c>
      <c r="I370" s="8">
        <f>+SUMIF(Ajustes!$C:$C,'Balance de Prueba'!$E370,Ajustes!F:F)</f>
        <v>0</v>
      </c>
      <c r="J370" s="3">
        <f t="shared" si="24"/>
        <v>3000000</v>
      </c>
    </row>
    <row r="371" spans="1:10" ht="12.75" hidden="1" customHeight="1" x14ac:dyDescent="0.3">
      <c r="A371" s="2" t="str">
        <f t="shared" si="25"/>
        <v>13</v>
      </c>
      <c r="B371" s="2" t="str">
        <f t="shared" si="22"/>
        <v>1310</v>
      </c>
      <c r="C371" s="2">
        <v>13102034</v>
      </c>
      <c r="D371" s="2">
        <v>87473021</v>
      </c>
      <c r="E371" s="2" t="str">
        <f t="shared" si="23"/>
        <v>1310203487473021</v>
      </c>
      <c r="F371" s="8">
        <v>400000</v>
      </c>
      <c r="G371" s="2" t="s">
        <v>360</v>
      </c>
      <c r="H371" s="8">
        <f>+SUMIF(Ajustes!$C:$C,'Balance de Prueba'!$E371,Ajustes!E:E)</f>
        <v>0</v>
      </c>
      <c r="I371" s="8">
        <f>+SUMIF(Ajustes!$C:$C,'Balance de Prueba'!$E371,Ajustes!F:F)</f>
        <v>0</v>
      </c>
      <c r="J371" s="3">
        <f t="shared" si="24"/>
        <v>400000</v>
      </c>
    </row>
    <row r="372" spans="1:10" ht="12.75" hidden="1" customHeight="1" x14ac:dyDescent="0.3">
      <c r="A372" s="2" t="str">
        <f t="shared" si="25"/>
        <v>13</v>
      </c>
      <c r="B372" s="2" t="str">
        <f t="shared" si="22"/>
        <v>1310</v>
      </c>
      <c r="C372" s="2">
        <v>13102034</v>
      </c>
      <c r="D372" s="2">
        <v>87680037</v>
      </c>
      <c r="E372" s="2" t="str">
        <f t="shared" si="23"/>
        <v>1310203487680037</v>
      </c>
      <c r="F372" s="8">
        <v>65000</v>
      </c>
      <c r="G372" s="2" t="s">
        <v>361</v>
      </c>
      <c r="H372" s="8">
        <f>+SUMIF(Ajustes!$C:$C,'Balance de Prueba'!$E372,Ajustes!E:E)</f>
        <v>0</v>
      </c>
      <c r="I372" s="8">
        <f>+SUMIF(Ajustes!$C:$C,'Balance de Prueba'!$E372,Ajustes!F:F)</f>
        <v>0</v>
      </c>
      <c r="J372" s="3">
        <f t="shared" si="24"/>
        <v>65000</v>
      </c>
    </row>
    <row r="373" spans="1:10" ht="12.75" hidden="1" customHeight="1" x14ac:dyDescent="0.3">
      <c r="A373" s="2" t="str">
        <f t="shared" si="25"/>
        <v>13</v>
      </c>
      <c r="B373" s="2" t="str">
        <f t="shared" si="22"/>
        <v>1310</v>
      </c>
      <c r="C373" s="2">
        <v>13102034</v>
      </c>
      <c r="D373" s="2">
        <v>98323645</v>
      </c>
      <c r="E373" s="2" t="str">
        <f t="shared" si="23"/>
        <v>1310203498323645</v>
      </c>
      <c r="F373" s="8">
        <v>400000</v>
      </c>
      <c r="G373" s="2" t="s">
        <v>362</v>
      </c>
      <c r="H373" s="8">
        <f>+SUMIF(Ajustes!$C:$C,'Balance de Prueba'!$E373,Ajustes!E:E)</f>
        <v>0</v>
      </c>
      <c r="I373" s="8">
        <f>+SUMIF(Ajustes!$C:$C,'Balance de Prueba'!$E373,Ajustes!F:F)</f>
        <v>0</v>
      </c>
      <c r="J373" s="3">
        <f t="shared" si="24"/>
        <v>400000</v>
      </c>
    </row>
    <row r="374" spans="1:10" ht="12.75" hidden="1" customHeight="1" x14ac:dyDescent="0.3">
      <c r="A374" s="2" t="str">
        <f t="shared" si="25"/>
        <v>13</v>
      </c>
      <c r="B374" s="2" t="str">
        <f t="shared" si="22"/>
        <v>1310</v>
      </c>
      <c r="C374" s="2">
        <v>13102034</v>
      </c>
      <c r="D374" s="2">
        <v>98334698</v>
      </c>
      <c r="E374" s="2" t="str">
        <f t="shared" si="23"/>
        <v>1310203498334698</v>
      </c>
      <c r="F374" s="8">
        <v>1000000</v>
      </c>
      <c r="G374" s="2" t="s">
        <v>363</v>
      </c>
      <c r="H374" s="8">
        <f>+SUMIF(Ajustes!$C:$C,'Balance de Prueba'!$E374,Ajustes!E:E)</f>
        <v>0</v>
      </c>
      <c r="I374" s="8">
        <f>+SUMIF(Ajustes!$C:$C,'Balance de Prueba'!$E374,Ajustes!F:F)</f>
        <v>0</v>
      </c>
      <c r="J374" s="3">
        <f t="shared" si="24"/>
        <v>1000000</v>
      </c>
    </row>
    <row r="375" spans="1:10" ht="12.75" hidden="1" customHeight="1" x14ac:dyDescent="0.3">
      <c r="A375" s="2" t="str">
        <f t="shared" si="25"/>
        <v>13</v>
      </c>
      <c r="B375" s="2" t="str">
        <f t="shared" si="22"/>
        <v>1310</v>
      </c>
      <c r="C375" s="2">
        <v>13102034</v>
      </c>
      <c r="D375" s="2">
        <v>98340536</v>
      </c>
      <c r="E375" s="2" t="str">
        <f t="shared" si="23"/>
        <v>1310203498340536</v>
      </c>
      <c r="F375" s="8">
        <v>500000</v>
      </c>
      <c r="G375" s="2" t="s">
        <v>364</v>
      </c>
      <c r="H375" s="8">
        <f>+SUMIF(Ajustes!$C:$C,'Balance de Prueba'!$E375,Ajustes!E:E)</f>
        <v>0</v>
      </c>
      <c r="I375" s="8">
        <f>+SUMIF(Ajustes!$C:$C,'Balance de Prueba'!$E375,Ajustes!F:F)</f>
        <v>0</v>
      </c>
      <c r="J375" s="3">
        <f t="shared" si="24"/>
        <v>500000</v>
      </c>
    </row>
    <row r="376" spans="1:10" ht="12.75" hidden="1" customHeight="1" x14ac:dyDescent="0.3">
      <c r="A376" s="2" t="str">
        <f t="shared" si="25"/>
        <v>13</v>
      </c>
      <c r="B376" s="2" t="str">
        <f t="shared" si="22"/>
        <v>1310</v>
      </c>
      <c r="C376" s="2">
        <v>13102034</v>
      </c>
      <c r="D376" s="2">
        <v>810003015</v>
      </c>
      <c r="E376" s="2" t="str">
        <f t="shared" si="23"/>
        <v>13102034810003015</v>
      </c>
      <c r="F376" s="8">
        <v>600190</v>
      </c>
      <c r="G376" s="2" t="s">
        <v>365</v>
      </c>
      <c r="H376" s="8">
        <f>+SUMIF(Ajustes!$C:$C,'Balance de Prueba'!$E376,Ajustes!E:E)</f>
        <v>0</v>
      </c>
      <c r="I376" s="8">
        <f>+SUMIF(Ajustes!$C:$C,'Balance de Prueba'!$E376,Ajustes!F:F)</f>
        <v>0</v>
      </c>
      <c r="J376" s="3">
        <f t="shared" si="24"/>
        <v>600190</v>
      </c>
    </row>
    <row r="377" spans="1:10" ht="12.75" hidden="1" customHeight="1" x14ac:dyDescent="0.3">
      <c r="A377" s="2" t="str">
        <f t="shared" si="25"/>
        <v>13</v>
      </c>
      <c r="B377" s="2" t="str">
        <f t="shared" si="22"/>
        <v>1310</v>
      </c>
      <c r="C377" s="2">
        <v>13102034</v>
      </c>
      <c r="D377" s="2">
        <v>811010118</v>
      </c>
      <c r="E377" s="2" t="str">
        <f t="shared" si="23"/>
        <v>13102034811010118</v>
      </c>
      <c r="F377" s="8">
        <v>3000000</v>
      </c>
      <c r="G377" s="2" t="s">
        <v>366</v>
      </c>
      <c r="H377" s="8">
        <f>+SUMIF(Ajustes!$C:$C,'Balance de Prueba'!$E377,Ajustes!E:E)</f>
        <v>0</v>
      </c>
      <c r="I377" s="8">
        <f>+SUMIF(Ajustes!$C:$C,'Balance de Prueba'!$E377,Ajustes!F:F)</f>
        <v>0</v>
      </c>
      <c r="J377" s="3">
        <f t="shared" si="24"/>
        <v>3000000</v>
      </c>
    </row>
    <row r="378" spans="1:10" ht="12.75" hidden="1" customHeight="1" x14ac:dyDescent="0.3">
      <c r="A378" s="2" t="str">
        <f t="shared" si="25"/>
        <v>13</v>
      </c>
      <c r="B378" s="2" t="str">
        <f t="shared" si="22"/>
        <v>1310</v>
      </c>
      <c r="C378" s="2">
        <v>13102034</v>
      </c>
      <c r="D378" s="2">
        <v>811045835</v>
      </c>
      <c r="E378" s="2" t="str">
        <f t="shared" si="23"/>
        <v>13102034811045835</v>
      </c>
      <c r="F378" s="8">
        <v>14532246</v>
      </c>
      <c r="G378" s="2" t="s">
        <v>367</v>
      </c>
      <c r="H378" s="8">
        <f>+SUMIF(Ajustes!$C:$C,'Balance de Prueba'!$E378,Ajustes!E:E)</f>
        <v>0</v>
      </c>
      <c r="I378" s="8">
        <f>+SUMIF(Ajustes!$C:$C,'Balance de Prueba'!$E378,Ajustes!F:F)</f>
        <v>0</v>
      </c>
      <c r="J378" s="3">
        <f t="shared" si="24"/>
        <v>14532246</v>
      </c>
    </row>
    <row r="379" spans="1:10" ht="12.75" hidden="1" customHeight="1" x14ac:dyDescent="0.3">
      <c r="A379" s="2" t="str">
        <f t="shared" si="25"/>
        <v>13</v>
      </c>
      <c r="B379" s="2" t="str">
        <f t="shared" si="22"/>
        <v>1310</v>
      </c>
      <c r="C379" s="2">
        <v>13102034</v>
      </c>
      <c r="D379" s="2">
        <v>816003841</v>
      </c>
      <c r="E379" s="2" t="str">
        <f t="shared" si="23"/>
        <v>13102034816003841</v>
      </c>
      <c r="F379" s="8">
        <v>8213306</v>
      </c>
      <c r="G379" s="2" t="s">
        <v>368</v>
      </c>
      <c r="H379" s="8">
        <f>+SUMIF(Ajustes!$C:$C,'Balance de Prueba'!$E379,Ajustes!E:E)</f>
        <v>0</v>
      </c>
      <c r="I379" s="8">
        <f>+SUMIF(Ajustes!$C:$C,'Balance de Prueba'!$E379,Ajustes!F:F)</f>
        <v>0</v>
      </c>
      <c r="J379" s="3">
        <f t="shared" si="24"/>
        <v>8213306</v>
      </c>
    </row>
    <row r="380" spans="1:10" ht="12.75" hidden="1" customHeight="1" x14ac:dyDescent="0.3">
      <c r="A380" s="2" t="str">
        <f t="shared" si="25"/>
        <v>13</v>
      </c>
      <c r="B380" s="2" t="str">
        <f t="shared" si="22"/>
        <v>1310</v>
      </c>
      <c r="C380" s="2">
        <v>13102034</v>
      </c>
      <c r="D380" s="2">
        <v>900024168</v>
      </c>
      <c r="E380" s="2" t="str">
        <f t="shared" si="23"/>
        <v>13102034900024168</v>
      </c>
      <c r="F380" s="8">
        <v>420245</v>
      </c>
      <c r="G380" s="2" t="s">
        <v>369</v>
      </c>
      <c r="H380" s="8">
        <f>+SUMIF(Ajustes!$C:$C,'Balance de Prueba'!$E380,Ajustes!E:E)</f>
        <v>0</v>
      </c>
      <c r="I380" s="8">
        <f>+SUMIF(Ajustes!$C:$C,'Balance de Prueba'!$E380,Ajustes!F:F)</f>
        <v>0</v>
      </c>
      <c r="J380" s="3">
        <f t="shared" si="24"/>
        <v>420245</v>
      </c>
    </row>
    <row r="381" spans="1:10" ht="12.75" hidden="1" customHeight="1" x14ac:dyDescent="0.3">
      <c r="A381" s="2" t="str">
        <f t="shared" si="25"/>
        <v>13</v>
      </c>
      <c r="B381" s="2" t="str">
        <f t="shared" si="22"/>
        <v>1310</v>
      </c>
      <c r="C381" s="2">
        <v>13102034</v>
      </c>
      <c r="D381" s="2">
        <v>900056953</v>
      </c>
      <c r="E381" s="2" t="str">
        <f t="shared" si="23"/>
        <v>13102034900056953</v>
      </c>
      <c r="F381" s="8">
        <v>46738462</v>
      </c>
      <c r="G381" s="2" t="s">
        <v>371</v>
      </c>
      <c r="H381" s="8">
        <f>+SUMIF(Ajustes!$C:$C,'Balance de Prueba'!$E381,Ajustes!E:E)</f>
        <v>0</v>
      </c>
      <c r="I381" s="8">
        <f>+SUMIF(Ajustes!$C:$C,'Balance de Prueba'!$E381,Ajustes!F:F)</f>
        <v>0</v>
      </c>
      <c r="J381" s="3">
        <f t="shared" si="24"/>
        <v>46738462</v>
      </c>
    </row>
    <row r="382" spans="1:10" ht="12.75" hidden="1" customHeight="1" x14ac:dyDescent="0.3">
      <c r="A382" s="2" t="str">
        <f t="shared" si="25"/>
        <v>13</v>
      </c>
      <c r="B382" s="2" t="str">
        <f t="shared" si="22"/>
        <v>1310</v>
      </c>
      <c r="C382" s="2">
        <v>13102034</v>
      </c>
      <c r="D382" s="2">
        <v>900195104</v>
      </c>
      <c r="E382" s="2" t="str">
        <f t="shared" si="23"/>
        <v>13102034900195104</v>
      </c>
      <c r="F382" s="8">
        <v>1665859</v>
      </c>
      <c r="G382" s="2" t="s">
        <v>372</v>
      </c>
      <c r="H382" s="8">
        <f>+SUMIF(Ajustes!$C:$C,'Balance de Prueba'!$E382,Ajustes!E:E)</f>
        <v>0</v>
      </c>
      <c r="I382" s="8">
        <f>+SUMIF(Ajustes!$C:$C,'Balance de Prueba'!$E382,Ajustes!F:F)</f>
        <v>0</v>
      </c>
      <c r="J382" s="3">
        <f t="shared" si="24"/>
        <v>1665859</v>
      </c>
    </row>
    <row r="383" spans="1:10" ht="12.75" hidden="1" customHeight="1" x14ac:dyDescent="0.3">
      <c r="A383" s="2" t="str">
        <f t="shared" si="25"/>
        <v>13</v>
      </c>
      <c r="B383" s="2" t="str">
        <f t="shared" si="22"/>
        <v>1310</v>
      </c>
      <c r="C383" s="2">
        <v>13102034</v>
      </c>
      <c r="D383" s="2">
        <v>186358847</v>
      </c>
      <c r="E383" s="2" t="str">
        <f t="shared" si="23"/>
        <v>13102034186358847</v>
      </c>
      <c r="F383" s="8">
        <v>1500000</v>
      </c>
      <c r="G383" s="2" t="s">
        <v>373</v>
      </c>
      <c r="H383" s="8">
        <f>+SUMIF(Ajustes!$C:$C,'Balance de Prueba'!$E383,Ajustes!E:E)</f>
        <v>0</v>
      </c>
      <c r="I383" s="8">
        <f>+SUMIF(Ajustes!$C:$C,'Balance de Prueba'!$E383,Ajustes!F:F)</f>
        <v>0</v>
      </c>
      <c r="J383" s="3">
        <f t="shared" si="24"/>
        <v>1500000</v>
      </c>
    </row>
    <row r="384" spans="1:10" ht="12.75" hidden="1" customHeight="1" x14ac:dyDescent="0.3">
      <c r="A384" s="2" t="str">
        <f t="shared" si="25"/>
        <v>13</v>
      </c>
      <c r="B384" s="2" t="str">
        <f t="shared" si="22"/>
        <v>1310</v>
      </c>
      <c r="C384" s="2">
        <v>13102034</v>
      </c>
      <c r="D384" s="2">
        <v>186894875</v>
      </c>
      <c r="E384" s="2" t="str">
        <f t="shared" si="23"/>
        <v>13102034186894875</v>
      </c>
      <c r="F384" s="8">
        <v>70000</v>
      </c>
      <c r="G384" s="2" t="s">
        <v>374</v>
      </c>
      <c r="H384" s="8">
        <f>+SUMIF(Ajustes!$C:$C,'Balance de Prueba'!$E384,Ajustes!E:E)</f>
        <v>0</v>
      </c>
      <c r="I384" s="8">
        <f>+SUMIF(Ajustes!$C:$C,'Balance de Prueba'!$E384,Ajustes!F:F)</f>
        <v>0</v>
      </c>
      <c r="J384" s="3">
        <f t="shared" si="24"/>
        <v>70000</v>
      </c>
    </row>
    <row r="385" spans="1:10" ht="12.75" hidden="1" customHeight="1" x14ac:dyDescent="0.3">
      <c r="A385" s="2" t="str">
        <f t="shared" si="25"/>
        <v>13</v>
      </c>
      <c r="B385" s="2" t="str">
        <f t="shared" si="22"/>
        <v>1310</v>
      </c>
      <c r="C385" s="2">
        <v>13102035</v>
      </c>
      <c r="D385" s="2">
        <v>8285476</v>
      </c>
      <c r="E385" s="2" t="str">
        <f t="shared" si="23"/>
        <v>131020358285476</v>
      </c>
      <c r="F385" s="8">
        <v>498312</v>
      </c>
      <c r="G385" s="2" t="s">
        <v>375</v>
      </c>
      <c r="H385" s="8">
        <f>+SUMIF(Ajustes!$C:$C,'Balance de Prueba'!$E385,Ajustes!E:E)</f>
        <v>0</v>
      </c>
      <c r="I385" s="8">
        <f>+SUMIF(Ajustes!$C:$C,'Balance de Prueba'!$E385,Ajustes!F:F)</f>
        <v>0</v>
      </c>
      <c r="J385" s="3">
        <f t="shared" si="24"/>
        <v>498312</v>
      </c>
    </row>
    <row r="386" spans="1:10" ht="12.75" hidden="1" customHeight="1" x14ac:dyDescent="0.3">
      <c r="A386" s="2" t="str">
        <f t="shared" si="25"/>
        <v>13</v>
      </c>
      <c r="B386" s="2" t="str">
        <f t="shared" si="22"/>
        <v>1310</v>
      </c>
      <c r="C386" s="2">
        <v>13102035</v>
      </c>
      <c r="D386" s="2">
        <v>42889089</v>
      </c>
      <c r="E386" s="2" t="str">
        <f t="shared" si="23"/>
        <v>1310203542889089</v>
      </c>
      <c r="F386" s="8">
        <v>270400</v>
      </c>
      <c r="G386" s="2" t="s">
        <v>376</v>
      </c>
      <c r="H386" s="8">
        <f>+SUMIF(Ajustes!$C:$C,'Balance de Prueba'!$E386,Ajustes!E:E)</f>
        <v>0</v>
      </c>
      <c r="I386" s="8">
        <f>+SUMIF(Ajustes!$C:$C,'Balance de Prueba'!$E386,Ajustes!F:F)</f>
        <v>0</v>
      </c>
      <c r="J386" s="3">
        <f t="shared" si="24"/>
        <v>270400</v>
      </c>
    </row>
    <row r="387" spans="1:10" ht="12.75" hidden="1" customHeight="1" x14ac:dyDescent="0.3">
      <c r="A387" s="2" t="str">
        <f t="shared" si="25"/>
        <v>13</v>
      </c>
      <c r="B387" s="2" t="str">
        <f t="shared" si="22"/>
        <v>1310</v>
      </c>
      <c r="C387" s="2">
        <v>13102035</v>
      </c>
      <c r="D387" s="2">
        <v>70549470</v>
      </c>
      <c r="E387" s="2" t="str">
        <f t="shared" si="23"/>
        <v>1310203570549470</v>
      </c>
      <c r="F387" s="8">
        <v>608170</v>
      </c>
      <c r="G387" s="2" t="s">
        <v>377</v>
      </c>
      <c r="H387" s="8">
        <f>+SUMIF(Ajustes!$C:$C,'Balance de Prueba'!$E387,Ajustes!E:E)</f>
        <v>0</v>
      </c>
      <c r="I387" s="8">
        <f>+SUMIF(Ajustes!$C:$C,'Balance de Prueba'!$E387,Ajustes!F:F)</f>
        <v>0</v>
      </c>
      <c r="J387" s="3">
        <f t="shared" si="24"/>
        <v>608170</v>
      </c>
    </row>
    <row r="388" spans="1:10" ht="12.75" hidden="1" customHeight="1" x14ac:dyDescent="0.3">
      <c r="A388" s="2" t="str">
        <f t="shared" si="25"/>
        <v>13</v>
      </c>
      <c r="B388" s="2" t="str">
        <f t="shared" si="22"/>
        <v>1310</v>
      </c>
      <c r="C388" s="2">
        <v>13102035</v>
      </c>
      <c r="D388" s="2">
        <v>70565288</v>
      </c>
      <c r="E388" s="2" t="str">
        <f t="shared" si="23"/>
        <v>1310203570565288</v>
      </c>
      <c r="F388" s="8">
        <v>400000</v>
      </c>
      <c r="G388" s="2" t="s">
        <v>378</v>
      </c>
      <c r="H388" s="8">
        <f>+SUMIF(Ajustes!$C:$C,'Balance de Prueba'!$E388,Ajustes!E:E)</f>
        <v>0</v>
      </c>
      <c r="I388" s="8">
        <f>+SUMIF(Ajustes!$C:$C,'Balance de Prueba'!$E388,Ajustes!F:F)</f>
        <v>0</v>
      </c>
      <c r="J388" s="3">
        <f t="shared" si="24"/>
        <v>400000</v>
      </c>
    </row>
    <row r="389" spans="1:10" ht="12.75" hidden="1" customHeight="1" x14ac:dyDescent="0.3">
      <c r="A389" s="2" t="str">
        <f t="shared" si="25"/>
        <v>13</v>
      </c>
      <c r="B389" s="2" t="str">
        <f t="shared" ref="B389:B452" si="26">+LEFT(C389,4)</f>
        <v>1310</v>
      </c>
      <c r="C389" s="2">
        <v>13102035</v>
      </c>
      <c r="D389" s="2">
        <v>830080250</v>
      </c>
      <c r="E389" s="2" t="str">
        <f t="shared" ref="E389:E452" si="27">+C389&amp;D389</f>
        <v>13102035830080250</v>
      </c>
      <c r="F389" s="8">
        <v>210600</v>
      </c>
      <c r="G389" s="2" t="s">
        <v>379</v>
      </c>
      <c r="H389" s="8">
        <f>+SUMIF(Ajustes!$C:$C,'Balance de Prueba'!$E389,Ajustes!E:E)</f>
        <v>0</v>
      </c>
      <c r="I389" s="8">
        <f>+SUMIF(Ajustes!$C:$C,'Balance de Prueba'!$E389,Ajustes!F:F)</f>
        <v>0</v>
      </c>
      <c r="J389" s="3">
        <f t="shared" ref="J389:J452" si="28">+F389+H389-I389</f>
        <v>210600</v>
      </c>
    </row>
    <row r="390" spans="1:10" ht="12.75" hidden="1" customHeight="1" x14ac:dyDescent="0.3">
      <c r="A390" s="2" t="str">
        <f t="shared" si="25"/>
        <v>13</v>
      </c>
      <c r="B390" s="2" t="str">
        <f t="shared" si="26"/>
        <v>1310</v>
      </c>
      <c r="C390" s="2">
        <v>13102035</v>
      </c>
      <c r="D390" s="2">
        <v>860013951</v>
      </c>
      <c r="E390" s="2" t="str">
        <f t="shared" si="27"/>
        <v>13102035860013951</v>
      </c>
      <c r="F390" s="8">
        <v>5395231</v>
      </c>
      <c r="G390" s="2" t="s">
        <v>381</v>
      </c>
      <c r="H390" s="8">
        <f>+SUMIF(Ajustes!$C:$C,'Balance de Prueba'!$E390,Ajustes!E:E)</f>
        <v>0</v>
      </c>
      <c r="I390" s="8">
        <f>+SUMIF(Ajustes!$C:$C,'Balance de Prueba'!$E390,Ajustes!F:F)</f>
        <v>0</v>
      </c>
      <c r="J390" s="3">
        <f t="shared" si="28"/>
        <v>5395231</v>
      </c>
    </row>
    <row r="391" spans="1:10" ht="12.75" hidden="1" customHeight="1" x14ac:dyDescent="0.3">
      <c r="A391" s="2" t="str">
        <f t="shared" si="25"/>
        <v>13</v>
      </c>
      <c r="B391" s="2" t="str">
        <f t="shared" si="26"/>
        <v>1310</v>
      </c>
      <c r="C391" s="2">
        <v>13102035</v>
      </c>
      <c r="D391" s="2">
        <v>860027404</v>
      </c>
      <c r="E391" s="2" t="str">
        <f t="shared" si="27"/>
        <v>13102035860027404</v>
      </c>
      <c r="F391" s="8">
        <v>1008607</v>
      </c>
      <c r="G391" s="2" t="s">
        <v>382</v>
      </c>
      <c r="H391" s="8">
        <f>+SUMIF(Ajustes!$C:$C,'Balance de Prueba'!$E391,Ajustes!E:E)</f>
        <v>0</v>
      </c>
      <c r="I391" s="8">
        <f>+SUMIF(Ajustes!$C:$C,'Balance de Prueba'!$E391,Ajustes!F:F)</f>
        <v>0</v>
      </c>
      <c r="J391" s="3">
        <f t="shared" si="28"/>
        <v>1008607</v>
      </c>
    </row>
    <row r="392" spans="1:10" ht="12.75" hidden="1" customHeight="1" x14ac:dyDescent="0.3">
      <c r="A392" s="2" t="str">
        <f t="shared" ref="A392:A455" si="29">+LEFT(C392,2)</f>
        <v>13</v>
      </c>
      <c r="B392" s="2" t="str">
        <f t="shared" si="26"/>
        <v>1310</v>
      </c>
      <c r="C392" s="2">
        <v>13102035</v>
      </c>
      <c r="D392" s="2">
        <v>890900842</v>
      </c>
      <c r="E392" s="2" t="str">
        <f t="shared" si="27"/>
        <v>13102035890900842</v>
      </c>
      <c r="F392" s="8">
        <v>655200</v>
      </c>
      <c r="G392" s="2" t="s">
        <v>383</v>
      </c>
      <c r="H392" s="8">
        <f>+SUMIF(Ajustes!$C:$C,'Balance de Prueba'!$E392,Ajustes!E:E)</f>
        <v>0</v>
      </c>
      <c r="I392" s="8">
        <f>+SUMIF(Ajustes!$C:$C,'Balance de Prueba'!$E392,Ajustes!F:F)</f>
        <v>0</v>
      </c>
      <c r="J392" s="3">
        <f t="shared" si="28"/>
        <v>655200</v>
      </c>
    </row>
    <row r="393" spans="1:10" ht="12.75" hidden="1" customHeight="1" x14ac:dyDescent="0.3">
      <c r="A393" s="2" t="str">
        <f t="shared" si="29"/>
        <v>13</v>
      </c>
      <c r="B393" s="2" t="str">
        <f t="shared" si="26"/>
        <v>1310</v>
      </c>
      <c r="C393" s="2">
        <v>13102035</v>
      </c>
      <c r="D393" s="2">
        <v>890902266</v>
      </c>
      <c r="E393" s="2" t="str">
        <f t="shared" si="27"/>
        <v>13102035890902266</v>
      </c>
      <c r="F393" s="8">
        <v>7120000</v>
      </c>
      <c r="G393" s="2" t="s">
        <v>384</v>
      </c>
      <c r="H393" s="8">
        <f>+SUMIF(Ajustes!$C:$C,'Balance de Prueba'!$E393,Ajustes!E:E)</f>
        <v>0</v>
      </c>
      <c r="I393" s="8">
        <f>+SUMIF(Ajustes!$C:$C,'Balance de Prueba'!$E393,Ajustes!F:F)</f>
        <v>0</v>
      </c>
      <c r="J393" s="3">
        <f t="shared" si="28"/>
        <v>7120000</v>
      </c>
    </row>
    <row r="394" spans="1:10" ht="12.75" hidden="1" customHeight="1" x14ac:dyDescent="0.3">
      <c r="A394" s="2" t="str">
        <f t="shared" si="29"/>
        <v>13</v>
      </c>
      <c r="B394" s="2" t="str">
        <f t="shared" si="26"/>
        <v>1310</v>
      </c>
      <c r="C394" s="2">
        <v>13102035</v>
      </c>
      <c r="D394" s="2">
        <v>890905331</v>
      </c>
      <c r="E394" s="2" t="str">
        <f t="shared" si="27"/>
        <v>13102035890905331</v>
      </c>
      <c r="F394" s="8">
        <v>2879422</v>
      </c>
      <c r="G394" s="2" t="s">
        <v>385</v>
      </c>
      <c r="H394" s="8">
        <f>+SUMIF(Ajustes!$C:$C,'Balance de Prueba'!$E394,Ajustes!E:E)</f>
        <v>0</v>
      </c>
      <c r="I394" s="8">
        <f>+SUMIF(Ajustes!$C:$C,'Balance de Prueba'!$E394,Ajustes!F:F)</f>
        <v>0</v>
      </c>
      <c r="J394" s="3">
        <f t="shared" si="28"/>
        <v>2879422</v>
      </c>
    </row>
    <row r="395" spans="1:10" ht="12.75" hidden="1" customHeight="1" x14ac:dyDescent="0.3">
      <c r="A395" s="2" t="str">
        <f t="shared" si="29"/>
        <v>13</v>
      </c>
      <c r="B395" s="2" t="str">
        <f t="shared" si="26"/>
        <v>1310</v>
      </c>
      <c r="C395" s="2">
        <v>13102035</v>
      </c>
      <c r="D395" s="2">
        <v>900032184</v>
      </c>
      <c r="E395" s="2" t="str">
        <f t="shared" si="27"/>
        <v>13102035900032184</v>
      </c>
      <c r="F395" s="8">
        <v>2006539</v>
      </c>
      <c r="G395" s="2" t="s">
        <v>387</v>
      </c>
      <c r="H395" s="8">
        <f>+SUMIF(Ajustes!$C:$C,'Balance de Prueba'!$E395,Ajustes!E:E)</f>
        <v>0</v>
      </c>
      <c r="I395" s="8">
        <f>+SUMIF(Ajustes!$C:$C,'Balance de Prueba'!$E395,Ajustes!F:F)</f>
        <v>0</v>
      </c>
      <c r="J395" s="3">
        <f t="shared" si="28"/>
        <v>2006539</v>
      </c>
    </row>
    <row r="396" spans="1:10" ht="12.75" hidden="1" customHeight="1" x14ac:dyDescent="0.3">
      <c r="A396" s="2" t="str">
        <f t="shared" si="29"/>
        <v>13</v>
      </c>
      <c r="B396" s="2" t="str">
        <f t="shared" si="26"/>
        <v>1310</v>
      </c>
      <c r="C396" s="2">
        <v>13102035</v>
      </c>
      <c r="D396" s="2">
        <v>900336004</v>
      </c>
      <c r="E396" s="2" t="str">
        <f t="shared" si="27"/>
        <v>13102035900336004</v>
      </c>
      <c r="F396" s="8">
        <v>655200</v>
      </c>
      <c r="G396" s="2" t="s">
        <v>388</v>
      </c>
      <c r="H396" s="8">
        <f>+SUMIF(Ajustes!$C:$C,'Balance de Prueba'!$E396,Ajustes!E:E)</f>
        <v>0</v>
      </c>
      <c r="I396" s="8">
        <f>+SUMIF(Ajustes!$C:$C,'Balance de Prueba'!$E396,Ajustes!F:F)</f>
        <v>0</v>
      </c>
      <c r="J396" s="3">
        <f t="shared" si="28"/>
        <v>655200</v>
      </c>
    </row>
    <row r="397" spans="1:10" ht="12.75" hidden="1" customHeight="1" x14ac:dyDescent="0.3">
      <c r="A397" s="2" t="str">
        <f t="shared" si="29"/>
        <v>13</v>
      </c>
      <c r="B397" s="2" t="str">
        <f t="shared" si="26"/>
        <v>1310</v>
      </c>
      <c r="C397" s="2">
        <v>13102035</v>
      </c>
      <c r="D397" s="2">
        <v>900405147</v>
      </c>
      <c r="E397" s="2" t="str">
        <f t="shared" si="27"/>
        <v>13102035900405147</v>
      </c>
      <c r="F397" s="8">
        <v>127832</v>
      </c>
      <c r="G397" s="2" t="s">
        <v>389</v>
      </c>
      <c r="H397" s="8">
        <f>+SUMIF(Ajustes!$C:$C,'Balance de Prueba'!$E397,Ajustes!E:E)</f>
        <v>0</v>
      </c>
      <c r="I397" s="8">
        <f>+SUMIF(Ajustes!$C:$C,'Balance de Prueba'!$E397,Ajustes!F:F)</f>
        <v>0</v>
      </c>
      <c r="J397" s="3">
        <f t="shared" si="28"/>
        <v>127832</v>
      </c>
    </row>
    <row r="398" spans="1:10" ht="12.75" hidden="1" customHeight="1" x14ac:dyDescent="0.3">
      <c r="A398" s="2" t="str">
        <f t="shared" si="29"/>
        <v>13</v>
      </c>
      <c r="B398" s="2" t="str">
        <f t="shared" si="26"/>
        <v>1310</v>
      </c>
      <c r="C398" s="2">
        <v>13102035</v>
      </c>
      <c r="D398" s="2">
        <v>135852461</v>
      </c>
      <c r="E398" s="2" t="str">
        <f t="shared" si="27"/>
        <v>13102035135852461</v>
      </c>
      <c r="F398" s="8">
        <v>780000</v>
      </c>
      <c r="G398" s="2" t="s">
        <v>390</v>
      </c>
      <c r="H398" s="8">
        <f>+SUMIF(Ajustes!$C:$C,'Balance de Prueba'!$E398,Ajustes!E:E)</f>
        <v>0</v>
      </c>
      <c r="I398" s="8">
        <f>+SUMIF(Ajustes!$C:$C,'Balance de Prueba'!$E398,Ajustes!F:F)</f>
        <v>0</v>
      </c>
      <c r="J398" s="3">
        <f t="shared" si="28"/>
        <v>780000</v>
      </c>
    </row>
    <row r="399" spans="1:10" ht="12.75" hidden="1" customHeight="1" x14ac:dyDescent="0.3">
      <c r="A399" s="2" t="str">
        <f t="shared" si="29"/>
        <v>13</v>
      </c>
      <c r="B399" s="2" t="str">
        <f t="shared" si="26"/>
        <v>1310</v>
      </c>
      <c r="C399" s="2">
        <v>13102038</v>
      </c>
      <c r="D399" s="2">
        <v>800088702</v>
      </c>
      <c r="E399" s="2" t="str">
        <f t="shared" si="27"/>
        <v>13102038800088702</v>
      </c>
      <c r="F399" s="8">
        <v>317730</v>
      </c>
      <c r="G399" s="2" t="s">
        <v>391</v>
      </c>
      <c r="H399" s="8">
        <f>+SUMIF(Ajustes!$C:$C,'Balance de Prueba'!$E399,Ajustes!E:E)</f>
        <v>0</v>
      </c>
      <c r="I399" s="8">
        <f>+SUMIF(Ajustes!$C:$C,'Balance de Prueba'!$E399,Ajustes!F:F)</f>
        <v>0</v>
      </c>
      <c r="J399" s="3">
        <f t="shared" si="28"/>
        <v>317730</v>
      </c>
    </row>
    <row r="400" spans="1:10" ht="12.75" hidden="1" customHeight="1" x14ac:dyDescent="0.3">
      <c r="A400" s="2" t="str">
        <f t="shared" si="29"/>
        <v>13</v>
      </c>
      <c r="B400" s="2" t="str">
        <f t="shared" si="26"/>
        <v>1310</v>
      </c>
      <c r="C400" s="2">
        <v>13102038</v>
      </c>
      <c r="D400" s="2">
        <v>860026182</v>
      </c>
      <c r="E400" s="2" t="str">
        <f t="shared" si="27"/>
        <v>13102038860026182</v>
      </c>
      <c r="F400" s="8">
        <v>90000</v>
      </c>
      <c r="G400" s="2" t="s">
        <v>392</v>
      </c>
      <c r="H400" s="8">
        <f>+SUMIF(Ajustes!$C:$C,'Balance de Prueba'!$E400,Ajustes!E:E)</f>
        <v>0</v>
      </c>
      <c r="I400" s="8">
        <f>+SUMIF(Ajustes!$C:$C,'Balance de Prueba'!$E400,Ajustes!F:F)</f>
        <v>0</v>
      </c>
      <c r="J400" s="3">
        <f t="shared" si="28"/>
        <v>90000</v>
      </c>
    </row>
    <row r="401" spans="1:10" ht="12.75" hidden="1" customHeight="1" x14ac:dyDescent="0.3">
      <c r="A401" s="2" t="str">
        <f t="shared" si="29"/>
        <v>13</v>
      </c>
      <c r="B401" s="2" t="str">
        <f t="shared" si="26"/>
        <v>1310</v>
      </c>
      <c r="C401" s="2">
        <v>13102038</v>
      </c>
      <c r="D401" s="2">
        <v>890903407</v>
      </c>
      <c r="E401" s="2" t="str">
        <f t="shared" si="27"/>
        <v>13102038890903407</v>
      </c>
      <c r="F401" s="8">
        <v>77806</v>
      </c>
      <c r="G401" s="2" t="s">
        <v>394</v>
      </c>
      <c r="H401" s="8">
        <f>+SUMIF(Ajustes!$C:$C,'Balance de Prueba'!$E401,Ajustes!E:E)</f>
        <v>0</v>
      </c>
      <c r="I401" s="8">
        <f>+SUMIF(Ajustes!$C:$C,'Balance de Prueba'!$E401,Ajustes!F:F)</f>
        <v>0</v>
      </c>
      <c r="J401" s="3">
        <f t="shared" si="28"/>
        <v>77806</v>
      </c>
    </row>
    <row r="402" spans="1:10" ht="12.75" hidden="1" customHeight="1" x14ac:dyDescent="0.3">
      <c r="A402" s="2" t="str">
        <f t="shared" si="29"/>
        <v>13</v>
      </c>
      <c r="B402" s="2" t="str">
        <f t="shared" si="26"/>
        <v>1310</v>
      </c>
      <c r="C402" s="2">
        <v>13102038</v>
      </c>
      <c r="D402" s="2">
        <v>890903790</v>
      </c>
      <c r="E402" s="2" t="str">
        <f t="shared" si="27"/>
        <v>13102038890903790</v>
      </c>
      <c r="F402" s="8">
        <v>1592187</v>
      </c>
      <c r="G402" s="2" t="s">
        <v>395</v>
      </c>
      <c r="H402" s="8">
        <f>+SUMIF(Ajustes!$C:$C,'Balance de Prueba'!$E402,Ajustes!E:E)</f>
        <v>0</v>
      </c>
      <c r="I402" s="8">
        <f>+SUMIF(Ajustes!$C:$C,'Balance de Prueba'!$E402,Ajustes!F:F)</f>
        <v>0</v>
      </c>
      <c r="J402" s="3">
        <f t="shared" si="28"/>
        <v>1592187</v>
      </c>
    </row>
    <row r="403" spans="1:10" ht="12.75" hidden="1" customHeight="1" x14ac:dyDescent="0.3">
      <c r="A403" s="2" t="str">
        <f t="shared" si="29"/>
        <v>13</v>
      </c>
      <c r="B403" s="2" t="str">
        <f t="shared" si="26"/>
        <v>1310</v>
      </c>
      <c r="C403" s="2">
        <v>13102046</v>
      </c>
      <c r="D403" s="2">
        <v>5192531</v>
      </c>
      <c r="E403" s="2" t="str">
        <f t="shared" si="27"/>
        <v>131020465192531</v>
      </c>
      <c r="F403" s="8">
        <v>2400000</v>
      </c>
      <c r="G403" s="2" t="s">
        <v>396</v>
      </c>
      <c r="H403" s="8">
        <f>+SUMIF(Ajustes!$C:$C,'Balance de Prueba'!$E403,Ajustes!E:E)</f>
        <v>0</v>
      </c>
      <c r="I403" s="8">
        <f>+SUMIF(Ajustes!$C:$C,'Balance de Prueba'!$E403,Ajustes!F:F)</f>
        <v>0</v>
      </c>
      <c r="J403" s="3">
        <f t="shared" si="28"/>
        <v>2400000</v>
      </c>
    </row>
    <row r="404" spans="1:10" ht="12.75" hidden="1" customHeight="1" x14ac:dyDescent="0.3">
      <c r="A404" s="2" t="str">
        <f t="shared" si="29"/>
        <v>13</v>
      </c>
      <c r="B404" s="2" t="str">
        <f t="shared" si="26"/>
        <v>1310</v>
      </c>
      <c r="C404" s="2">
        <v>13102046</v>
      </c>
      <c r="D404" s="2">
        <v>5200389</v>
      </c>
      <c r="E404" s="2" t="str">
        <f t="shared" si="27"/>
        <v>131020465200389</v>
      </c>
      <c r="F404" s="8">
        <v>3000000</v>
      </c>
      <c r="G404" s="2" t="s">
        <v>397</v>
      </c>
      <c r="H404" s="8">
        <f>+SUMIF(Ajustes!$C:$C,'Balance de Prueba'!$E404,Ajustes!E:E)</f>
        <v>0</v>
      </c>
      <c r="I404" s="8">
        <f>+SUMIF(Ajustes!$C:$C,'Balance de Prueba'!$E404,Ajustes!F:F)</f>
        <v>0</v>
      </c>
      <c r="J404" s="3">
        <f t="shared" si="28"/>
        <v>3000000</v>
      </c>
    </row>
    <row r="405" spans="1:10" ht="12.75" hidden="1" customHeight="1" x14ac:dyDescent="0.3">
      <c r="A405" s="2" t="str">
        <f t="shared" si="29"/>
        <v>13</v>
      </c>
      <c r="B405" s="2" t="str">
        <f t="shared" si="26"/>
        <v>1310</v>
      </c>
      <c r="C405" s="2">
        <v>13102046</v>
      </c>
      <c r="D405" s="2">
        <v>5215012</v>
      </c>
      <c r="E405" s="2" t="str">
        <f t="shared" si="27"/>
        <v>131020465215012</v>
      </c>
      <c r="F405" s="8">
        <v>1900000</v>
      </c>
      <c r="G405" s="2" t="s">
        <v>398</v>
      </c>
      <c r="H405" s="8">
        <f>+SUMIF(Ajustes!$C:$C,'Balance de Prueba'!$E405,Ajustes!E:E)</f>
        <v>0</v>
      </c>
      <c r="I405" s="8">
        <f>+SUMIF(Ajustes!$C:$C,'Balance de Prueba'!$E405,Ajustes!F:F)</f>
        <v>0</v>
      </c>
      <c r="J405" s="3">
        <f t="shared" si="28"/>
        <v>1900000</v>
      </c>
    </row>
    <row r="406" spans="1:10" ht="12.75" hidden="1" customHeight="1" x14ac:dyDescent="0.3">
      <c r="A406" s="2" t="str">
        <f t="shared" si="29"/>
        <v>13</v>
      </c>
      <c r="B406" s="2" t="str">
        <f t="shared" si="26"/>
        <v>1310</v>
      </c>
      <c r="C406" s="2">
        <v>13102046</v>
      </c>
      <c r="D406" s="2">
        <v>5249411</v>
      </c>
      <c r="E406" s="2" t="str">
        <f t="shared" si="27"/>
        <v>131020465249411</v>
      </c>
      <c r="F406" s="8">
        <v>100000</v>
      </c>
      <c r="G406" s="2" t="s">
        <v>399</v>
      </c>
      <c r="H406" s="8">
        <f>+SUMIF(Ajustes!$C:$C,'Balance de Prueba'!$E406,Ajustes!E:E)</f>
        <v>0</v>
      </c>
      <c r="I406" s="8">
        <f>+SUMIF(Ajustes!$C:$C,'Balance de Prueba'!$E406,Ajustes!F:F)</f>
        <v>0</v>
      </c>
      <c r="J406" s="3">
        <f t="shared" si="28"/>
        <v>100000</v>
      </c>
    </row>
    <row r="407" spans="1:10" ht="12.75" hidden="1" customHeight="1" x14ac:dyDescent="0.3">
      <c r="A407" s="2" t="str">
        <f t="shared" si="29"/>
        <v>13</v>
      </c>
      <c r="B407" s="2" t="str">
        <f t="shared" si="26"/>
        <v>1310</v>
      </c>
      <c r="C407" s="2">
        <v>13102046</v>
      </c>
      <c r="D407" s="2">
        <v>5249667</v>
      </c>
      <c r="E407" s="2" t="str">
        <f t="shared" si="27"/>
        <v>131020465249667</v>
      </c>
      <c r="F407" s="8">
        <v>3400000</v>
      </c>
      <c r="G407" s="2" t="s">
        <v>400</v>
      </c>
      <c r="H407" s="8">
        <f>+SUMIF(Ajustes!$C:$C,'Balance de Prueba'!$E407,Ajustes!E:E)</f>
        <v>0</v>
      </c>
      <c r="I407" s="8">
        <f>+SUMIF(Ajustes!$C:$C,'Balance de Prueba'!$E407,Ajustes!F:F)</f>
        <v>0</v>
      </c>
      <c r="J407" s="3">
        <f t="shared" si="28"/>
        <v>3400000</v>
      </c>
    </row>
    <row r="408" spans="1:10" ht="12.75" hidden="1" customHeight="1" x14ac:dyDescent="0.3">
      <c r="A408" s="2" t="str">
        <f t="shared" si="29"/>
        <v>13</v>
      </c>
      <c r="B408" s="2" t="str">
        <f t="shared" si="26"/>
        <v>1310</v>
      </c>
      <c r="C408" s="2">
        <v>13102046</v>
      </c>
      <c r="D408" s="2">
        <v>12979255</v>
      </c>
      <c r="E408" s="2" t="str">
        <f t="shared" si="27"/>
        <v>1310204612979255</v>
      </c>
      <c r="F408" s="8">
        <v>4000000</v>
      </c>
      <c r="G408" s="2" t="s">
        <v>401</v>
      </c>
      <c r="H408" s="8">
        <f>+SUMIF(Ajustes!$C:$C,'Balance de Prueba'!$E408,Ajustes!E:E)</f>
        <v>0</v>
      </c>
      <c r="I408" s="8">
        <f>+SUMIF(Ajustes!$C:$C,'Balance de Prueba'!$E408,Ajustes!F:F)</f>
        <v>0</v>
      </c>
      <c r="J408" s="3">
        <f t="shared" si="28"/>
        <v>4000000</v>
      </c>
    </row>
    <row r="409" spans="1:10" ht="12.75" hidden="1" customHeight="1" x14ac:dyDescent="0.3">
      <c r="A409" s="2" t="str">
        <f t="shared" si="29"/>
        <v>13</v>
      </c>
      <c r="B409" s="2" t="str">
        <f t="shared" si="26"/>
        <v>1310</v>
      </c>
      <c r="C409" s="2">
        <v>13102049</v>
      </c>
      <c r="D409" s="2">
        <v>1803586</v>
      </c>
      <c r="E409" s="2" t="str">
        <f t="shared" si="27"/>
        <v>131020491803586</v>
      </c>
      <c r="F409" s="8">
        <v>600000</v>
      </c>
      <c r="G409" s="2" t="s">
        <v>402</v>
      </c>
      <c r="H409" s="8">
        <f>+SUMIF(Ajustes!$C:$C,'Balance de Prueba'!$E409,Ajustes!E:E)</f>
        <v>0</v>
      </c>
      <c r="I409" s="8">
        <f>+SUMIF(Ajustes!$C:$C,'Balance de Prueba'!$E409,Ajustes!F:F)</f>
        <v>0</v>
      </c>
      <c r="J409" s="3">
        <f t="shared" si="28"/>
        <v>600000</v>
      </c>
    </row>
    <row r="410" spans="1:10" ht="12.75" hidden="1" customHeight="1" x14ac:dyDescent="0.3">
      <c r="A410" s="2" t="str">
        <f t="shared" si="29"/>
        <v>13</v>
      </c>
      <c r="B410" s="2" t="str">
        <f t="shared" si="26"/>
        <v>1310</v>
      </c>
      <c r="C410" s="2">
        <v>13102049</v>
      </c>
      <c r="D410" s="2">
        <v>5209621</v>
      </c>
      <c r="E410" s="2" t="str">
        <f t="shared" si="27"/>
        <v>131020495209621</v>
      </c>
      <c r="F410" s="8">
        <v>500000</v>
      </c>
      <c r="G410" s="2" t="s">
        <v>403</v>
      </c>
      <c r="H410" s="8">
        <f>+SUMIF(Ajustes!$C:$C,'Balance de Prueba'!$E410,Ajustes!E:E)</f>
        <v>0</v>
      </c>
      <c r="I410" s="8">
        <f>+SUMIF(Ajustes!$C:$C,'Balance de Prueba'!$E410,Ajustes!F:F)</f>
        <v>0</v>
      </c>
      <c r="J410" s="3">
        <f t="shared" si="28"/>
        <v>500000</v>
      </c>
    </row>
    <row r="411" spans="1:10" ht="12.75" hidden="1" customHeight="1" x14ac:dyDescent="0.3">
      <c r="A411" s="2" t="str">
        <f t="shared" si="29"/>
        <v>13</v>
      </c>
      <c r="B411" s="2" t="str">
        <f t="shared" si="26"/>
        <v>1310</v>
      </c>
      <c r="C411" s="2">
        <v>13102049</v>
      </c>
      <c r="D411" s="2">
        <v>5216418</v>
      </c>
      <c r="E411" s="2" t="str">
        <f t="shared" si="27"/>
        <v>131020495216418</v>
      </c>
      <c r="F411" s="8">
        <v>1000000</v>
      </c>
      <c r="G411" s="2" t="s">
        <v>404</v>
      </c>
      <c r="H411" s="8">
        <f>+SUMIF(Ajustes!$C:$C,'Balance de Prueba'!$E411,Ajustes!E:E)</f>
        <v>0</v>
      </c>
      <c r="I411" s="8">
        <f>+SUMIF(Ajustes!$C:$C,'Balance de Prueba'!$E411,Ajustes!F:F)</f>
        <v>0</v>
      </c>
      <c r="J411" s="3">
        <f t="shared" si="28"/>
        <v>1000000</v>
      </c>
    </row>
    <row r="412" spans="1:10" ht="12.75" hidden="1" customHeight="1" x14ac:dyDescent="0.3">
      <c r="A412" s="2" t="str">
        <f t="shared" si="29"/>
        <v>13</v>
      </c>
      <c r="B412" s="2" t="str">
        <f t="shared" si="26"/>
        <v>1310</v>
      </c>
      <c r="C412" s="2">
        <v>13102049</v>
      </c>
      <c r="D412" s="2">
        <v>5218245</v>
      </c>
      <c r="E412" s="2" t="str">
        <f t="shared" si="27"/>
        <v>131020495218245</v>
      </c>
      <c r="F412" s="8">
        <v>400000</v>
      </c>
      <c r="G412" s="2" t="s">
        <v>405</v>
      </c>
      <c r="H412" s="8">
        <f>+SUMIF(Ajustes!$C:$C,'Balance de Prueba'!$E412,Ajustes!E:E)</f>
        <v>0</v>
      </c>
      <c r="I412" s="8">
        <f>+SUMIF(Ajustes!$C:$C,'Balance de Prueba'!$E412,Ajustes!F:F)</f>
        <v>0</v>
      </c>
      <c r="J412" s="3">
        <f t="shared" si="28"/>
        <v>400000</v>
      </c>
    </row>
    <row r="413" spans="1:10" ht="12.75" hidden="1" customHeight="1" x14ac:dyDescent="0.3">
      <c r="A413" s="2" t="str">
        <f t="shared" si="29"/>
        <v>13</v>
      </c>
      <c r="B413" s="2" t="str">
        <f t="shared" si="26"/>
        <v>1310</v>
      </c>
      <c r="C413" s="2">
        <v>13102049</v>
      </c>
      <c r="D413" s="2">
        <v>5218361</v>
      </c>
      <c r="E413" s="2" t="str">
        <f t="shared" si="27"/>
        <v>131020495218361</v>
      </c>
      <c r="F413" s="8">
        <v>450000</v>
      </c>
      <c r="G413" s="2" t="s">
        <v>406</v>
      </c>
      <c r="H413" s="8">
        <f>+SUMIF(Ajustes!$C:$C,'Balance de Prueba'!$E413,Ajustes!E:E)</f>
        <v>0</v>
      </c>
      <c r="I413" s="8">
        <f>+SUMIF(Ajustes!$C:$C,'Balance de Prueba'!$E413,Ajustes!F:F)</f>
        <v>0</v>
      </c>
      <c r="J413" s="3">
        <f t="shared" si="28"/>
        <v>450000</v>
      </c>
    </row>
    <row r="414" spans="1:10" ht="12.75" hidden="1" customHeight="1" x14ac:dyDescent="0.3">
      <c r="A414" s="2" t="str">
        <f t="shared" si="29"/>
        <v>13</v>
      </c>
      <c r="B414" s="2" t="str">
        <f t="shared" si="26"/>
        <v>1310</v>
      </c>
      <c r="C414" s="2">
        <v>13102049</v>
      </c>
      <c r="D414" s="2">
        <v>5248977</v>
      </c>
      <c r="E414" s="2" t="str">
        <f t="shared" si="27"/>
        <v>131020495248977</v>
      </c>
      <c r="F414" s="8">
        <v>350000</v>
      </c>
      <c r="G414" s="2" t="s">
        <v>407</v>
      </c>
      <c r="H414" s="8">
        <f>+SUMIF(Ajustes!$C:$C,'Balance de Prueba'!$E414,Ajustes!E:E)</f>
        <v>0</v>
      </c>
      <c r="I414" s="8">
        <f>+SUMIF(Ajustes!$C:$C,'Balance de Prueba'!$E414,Ajustes!F:F)</f>
        <v>0</v>
      </c>
      <c r="J414" s="3">
        <f t="shared" si="28"/>
        <v>350000</v>
      </c>
    </row>
    <row r="415" spans="1:10" ht="12.75" hidden="1" customHeight="1" x14ac:dyDescent="0.3">
      <c r="A415" s="2" t="str">
        <f t="shared" si="29"/>
        <v>13</v>
      </c>
      <c r="B415" s="2" t="str">
        <f t="shared" si="26"/>
        <v>1310</v>
      </c>
      <c r="C415" s="2">
        <v>13102049</v>
      </c>
      <c r="D415" s="2">
        <v>5278817</v>
      </c>
      <c r="E415" s="2" t="str">
        <f t="shared" si="27"/>
        <v>131020495278817</v>
      </c>
      <c r="F415" s="8">
        <v>50000</v>
      </c>
      <c r="G415" s="2" t="s">
        <v>408</v>
      </c>
      <c r="H415" s="8">
        <f>+SUMIF(Ajustes!$C:$C,'Balance de Prueba'!$E415,Ajustes!E:E)</f>
        <v>0</v>
      </c>
      <c r="I415" s="8">
        <f>+SUMIF(Ajustes!$C:$C,'Balance de Prueba'!$E415,Ajustes!F:F)</f>
        <v>0</v>
      </c>
      <c r="J415" s="3">
        <f t="shared" si="28"/>
        <v>50000</v>
      </c>
    </row>
    <row r="416" spans="1:10" ht="12.75" hidden="1" customHeight="1" x14ac:dyDescent="0.3">
      <c r="A416" s="2" t="str">
        <f t="shared" si="29"/>
        <v>13</v>
      </c>
      <c r="B416" s="2" t="str">
        <f t="shared" si="26"/>
        <v>1310</v>
      </c>
      <c r="C416" s="2">
        <v>13102049</v>
      </c>
      <c r="D416" s="2">
        <v>5278935</v>
      </c>
      <c r="E416" s="2" t="str">
        <f t="shared" si="27"/>
        <v>131020495278935</v>
      </c>
      <c r="F416" s="8">
        <v>100000</v>
      </c>
      <c r="G416" s="2" t="s">
        <v>409</v>
      </c>
      <c r="H416" s="8">
        <f>+SUMIF(Ajustes!$C:$C,'Balance de Prueba'!$E416,Ajustes!E:E)</f>
        <v>0</v>
      </c>
      <c r="I416" s="8">
        <f>+SUMIF(Ajustes!$C:$C,'Balance de Prueba'!$E416,Ajustes!F:F)</f>
        <v>0</v>
      </c>
      <c r="J416" s="3">
        <f t="shared" si="28"/>
        <v>100000</v>
      </c>
    </row>
    <row r="417" spans="1:10" ht="12.75" hidden="1" customHeight="1" x14ac:dyDescent="0.3">
      <c r="A417" s="2" t="str">
        <f t="shared" si="29"/>
        <v>13</v>
      </c>
      <c r="B417" s="2" t="str">
        <f t="shared" si="26"/>
        <v>1310</v>
      </c>
      <c r="C417" s="2">
        <v>13102049</v>
      </c>
      <c r="D417" s="2">
        <v>5337177</v>
      </c>
      <c r="E417" s="2" t="str">
        <f t="shared" si="27"/>
        <v>131020495337177</v>
      </c>
      <c r="F417" s="8">
        <v>300000</v>
      </c>
      <c r="G417" s="2" t="s">
        <v>410</v>
      </c>
      <c r="H417" s="8">
        <f>+SUMIF(Ajustes!$C:$C,'Balance de Prueba'!$E417,Ajustes!E:E)</f>
        <v>0</v>
      </c>
      <c r="I417" s="8">
        <f>+SUMIF(Ajustes!$C:$C,'Balance de Prueba'!$E417,Ajustes!F:F)</f>
        <v>0</v>
      </c>
      <c r="J417" s="3">
        <f t="shared" si="28"/>
        <v>300000</v>
      </c>
    </row>
    <row r="418" spans="1:10" ht="12.75" hidden="1" customHeight="1" x14ac:dyDescent="0.3">
      <c r="A418" s="2" t="str">
        <f t="shared" si="29"/>
        <v>13</v>
      </c>
      <c r="B418" s="2" t="str">
        <f t="shared" si="26"/>
        <v>1310</v>
      </c>
      <c r="C418" s="2">
        <v>13102049</v>
      </c>
      <c r="D418" s="2">
        <v>5337571</v>
      </c>
      <c r="E418" s="2" t="str">
        <f t="shared" si="27"/>
        <v>131020495337571</v>
      </c>
      <c r="F418" s="8">
        <v>700000</v>
      </c>
      <c r="G418" s="2" t="s">
        <v>411</v>
      </c>
      <c r="H418" s="8">
        <f>+SUMIF(Ajustes!$C:$C,'Balance de Prueba'!$E418,Ajustes!E:E)</f>
        <v>0</v>
      </c>
      <c r="I418" s="8">
        <f>+SUMIF(Ajustes!$C:$C,'Balance de Prueba'!$E418,Ajustes!F:F)</f>
        <v>0</v>
      </c>
      <c r="J418" s="3">
        <f t="shared" si="28"/>
        <v>700000</v>
      </c>
    </row>
    <row r="419" spans="1:10" ht="12.75" hidden="1" customHeight="1" x14ac:dyDescent="0.3">
      <c r="A419" s="2" t="str">
        <f t="shared" si="29"/>
        <v>13</v>
      </c>
      <c r="B419" s="2" t="str">
        <f t="shared" si="26"/>
        <v>1310</v>
      </c>
      <c r="C419" s="2">
        <v>13102049</v>
      </c>
      <c r="D419" s="2">
        <v>8011086</v>
      </c>
      <c r="E419" s="2" t="str">
        <f t="shared" si="27"/>
        <v>131020498011086</v>
      </c>
      <c r="F419" s="8">
        <v>1300000</v>
      </c>
      <c r="G419" s="2" t="s">
        <v>412</v>
      </c>
      <c r="H419" s="8">
        <f>+SUMIF(Ajustes!$C:$C,'Balance de Prueba'!$E419,Ajustes!E:E)</f>
        <v>0</v>
      </c>
      <c r="I419" s="8">
        <f>+SUMIF(Ajustes!$C:$C,'Balance de Prueba'!$E419,Ajustes!F:F)</f>
        <v>0</v>
      </c>
      <c r="J419" s="3">
        <f t="shared" si="28"/>
        <v>1300000</v>
      </c>
    </row>
    <row r="420" spans="1:10" ht="12.75" hidden="1" customHeight="1" x14ac:dyDescent="0.3">
      <c r="A420" s="2" t="str">
        <f t="shared" si="29"/>
        <v>13</v>
      </c>
      <c r="B420" s="2" t="str">
        <f t="shared" si="26"/>
        <v>1310</v>
      </c>
      <c r="C420" s="2">
        <v>13102049</v>
      </c>
      <c r="D420" s="2">
        <v>12953500</v>
      </c>
      <c r="E420" s="2" t="str">
        <f t="shared" si="27"/>
        <v>1310204912953500</v>
      </c>
      <c r="F420" s="8">
        <v>200000</v>
      </c>
      <c r="G420" s="2" t="s">
        <v>413</v>
      </c>
      <c r="H420" s="8">
        <f>+SUMIF(Ajustes!$C:$C,'Balance de Prueba'!$E420,Ajustes!E:E)</f>
        <v>0</v>
      </c>
      <c r="I420" s="8">
        <f>+SUMIF(Ajustes!$C:$C,'Balance de Prueba'!$E420,Ajustes!F:F)</f>
        <v>0</v>
      </c>
      <c r="J420" s="3">
        <f t="shared" si="28"/>
        <v>200000</v>
      </c>
    </row>
    <row r="421" spans="1:10" ht="12.75" hidden="1" customHeight="1" x14ac:dyDescent="0.3">
      <c r="A421" s="2" t="str">
        <f t="shared" si="29"/>
        <v>13</v>
      </c>
      <c r="B421" s="2" t="str">
        <f t="shared" si="26"/>
        <v>1310</v>
      </c>
      <c r="C421" s="2">
        <v>13102049</v>
      </c>
      <c r="D421" s="2">
        <v>14636995</v>
      </c>
      <c r="E421" s="2" t="str">
        <f t="shared" si="27"/>
        <v>1310204914636995</v>
      </c>
      <c r="F421" s="8">
        <v>800000</v>
      </c>
      <c r="G421" s="2" t="s">
        <v>414</v>
      </c>
      <c r="H421" s="8">
        <f>+SUMIF(Ajustes!$C:$C,'Balance de Prueba'!$E421,Ajustes!E:E)</f>
        <v>0</v>
      </c>
      <c r="I421" s="8">
        <f>+SUMIF(Ajustes!$C:$C,'Balance de Prueba'!$E421,Ajustes!F:F)</f>
        <v>0</v>
      </c>
      <c r="J421" s="3">
        <f t="shared" si="28"/>
        <v>800000</v>
      </c>
    </row>
    <row r="422" spans="1:10" ht="12.75" hidden="1" customHeight="1" x14ac:dyDescent="0.3">
      <c r="A422" s="2" t="str">
        <f t="shared" si="29"/>
        <v>13</v>
      </c>
      <c r="B422" s="2" t="str">
        <f t="shared" si="26"/>
        <v>1310</v>
      </c>
      <c r="C422" s="2">
        <v>13102049</v>
      </c>
      <c r="D422" s="2">
        <v>15812173</v>
      </c>
      <c r="E422" s="2" t="str">
        <f t="shared" si="27"/>
        <v>1310204915812173</v>
      </c>
      <c r="F422" s="8">
        <v>750000</v>
      </c>
      <c r="G422" s="2" t="s">
        <v>415</v>
      </c>
      <c r="H422" s="8">
        <f>+SUMIF(Ajustes!$C:$C,'Balance de Prueba'!$E422,Ajustes!E:E)</f>
        <v>0</v>
      </c>
      <c r="I422" s="8">
        <f>+SUMIF(Ajustes!$C:$C,'Balance de Prueba'!$E422,Ajustes!F:F)</f>
        <v>0</v>
      </c>
      <c r="J422" s="3">
        <f t="shared" si="28"/>
        <v>750000</v>
      </c>
    </row>
    <row r="423" spans="1:10" ht="12.75" hidden="1" customHeight="1" x14ac:dyDescent="0.3">
      <c r="A423" s="2" t="str">
        <f t="shared" si="29"/>
        <v>13</v>
      </c>
      <c r="B423" s="2" t="str">
        <f t="shared" si="26"/>
        <v>1310</v>
      </c>
      <c r="C423" s="2">
        <v>13102049</v>
      </c>
      <c r="D423" s="2">
        <v>70251840</v>
      </c>
      <c r="E423" s="2" t="str">
        <f t="shared" si="27"/>
        <v>1310204970251840</v>
      </c>
      <c r="F423" s="8">
        <v>4600000</v>
      </c>
      <c r="G423" s="2" t="s">
        <v>416</v>
      </c>
      <c r="H423" s="8">
        <f>+SUMIF(Ajustes!$C:$C,'Balance de Prueba'!$E423,Ajustes!E:E)</f>
        <v>0</v>
      </c>
      <c r="I423" s="8">
        <f>+SUMIF(Ajustes!$C:$C,'Balance de Prueba'!$E423,Ajustes!F:F)</f>
        <v>0</v>
      </c>
      <c r="J423" s="3">
        <f t="shared" si="28"/>
        <v>4600000</v>
      </c>
    </row>
    <row r="424" spans="1:10" ht="12.75" hidden="1" customHeight="1" x14ac:dyDescent="0.3">
      <c r="A424" s="2" t="str">
        <f t="shared" si="29"/>
        <v>13</v>
      </c>
      <c r="B424" s="2" t="str">
        <f t="shared" si="26"/>
        <v>1310</v>
      </c>
      <c r="C424" s="2">
        <v>13102049</v>
      </c>
      <c r="D424" s="2">
        <v>87302901</v>
      </c>
      <c r="E424" s="2" t="str">
        <f t="shared" si="27"/>
        <v>1310204987302901</v>
      </c>
      <c r="F424" s="8">
        <v>200000</v>
      </c>
      <c r="G424" s="2" t="s">
        <v>417</v>
      </c>
      <c r="H424" s="8">
        <f>+SUMIF(Ajustes!$C:$C,'Balance de Prueba'!$E424,Ajustes!E:E)</f>
        <v>0</v>
      </c>
      <c r="I424" s="8">
        <f>+SUMIF(Ajustes!$C:$C,'Balance de Prueba'!$E424,Ajustes!F:F)</f>
        <v>0</v>
      </c>
      <c r="J424" s="3">
        <f t="shared" si="28"/>
        <v>200000</v>
      </c>
    </row>
    <row r="425" spans="1:10" ht="12.75" hidden="1" customHeight="1" x14ac:dyDescent="0.3">
      <c r="A425" s="2" t="str">
        <f t="shared" si="29"/>
        <v>13</v>
      </c>
      <c r="B425" s="2" t="str">
        <f t="shared" si="26"/>
        <v>1310</v>
      </c>
      <c r="C425" s="2">
        <v>13102049</v>
      </c>
      <c r="D425" s="2">
        <v>87303377</v>
      </c>
      <c r="E425" s="2" t="str">
        <f t="shared" si="27"/>
        <v>1310204987303377</v>
      </c>
      <c r="F425" s="8">
        <v>150000</v>
      </c>
      <c r="G425" s="2" t="s">
        <v>418</v>
      </c>
      <c r="H425" s="8">
        <f>+SUMIF(Ajustes!$C:$C,'Balance de Prueba'!$E425,Ajustes!E:E)</f>
        <v>0</v>
      </c>
      <c r="I425" s="8">
        <f>+SUMIF(Ajustes!$C:$C,'Balance de Prueba'!$E425,Ajustes!F:F)</f>
        <v>0</v>
      </c>
      <c r="J425" s="3">
        <f t="shared" si="28"/>
        <v>150000</v>
      </c>
    </row>
    <row r="426" spans="1:10" ht="12.75" hidden="1" customHeight="1" x14ac:dyDescent="0.3">
      <c r="A426" s="2" t="str">
        <f t="shared" si="29"/>
        <v>13</v>
      </c>
      <c r="B426" s="2" t="str">
        <f t="shared" si="26"/>
        <v>1310</v>
      </c>
      <c r="C426" s="2">
        <v>13102049</v>
      </c>
      <c r="D426" s="2">
        <v>87303695</v>
      </c>
      <c r="E426" s="2" t="str">
        <f t="shared" si="27"/>
        <v>1310204987303695</v>
      </c>
      <c r="F426" s="8">
        <v>500000</v>
      </c>
      <c r="G426" s="2" t="s">
        <v>419</v>
      </c>
      <c r="H426" s="8">
        <f>+SUMIF(Ajustes!$C:$C,'Balance de Prueba'!$E426,Ajustes!E:E)</f>
        <v>0</v>
      </c>
      <c r="I426" s="8">
        <f>+SUMIF(Ajustes!$C:$C,'Balance de Prueba'!$E426,Ajustes!F:F)</f>
        <v>0</v>
      </c>
      <c r="J426" s="3">
        <f t="shared" si="28"/>
        <v>500000</v>
      </c>
    </row>
    <row r="427" spans="1:10" ht="12.75" hidden="1" customHeight="1" x14ac:dyDescent="0.3">
      <c r="A427" s="2" t="str">
        <f t="shared" si="29"/>
        <v>13</v>
      </c>
      <c r="B427" s="2" t="str">
        <f t="shared" si="26"/>
        <v>1310</v>
      </c>
      <c r="C427" s="2">
        <v>13102049</v>
      </c>
      <c r="D427" s="2">
        <v>87303847</v>
      </c>
      <c r="E427" s="2" t="str">
        <f t="shared" si="27"/>
        <v>1310204987303847</v>
      </c>
      <c r="F427" s="8">
        <v>400000</v>
      </c>
      <c r="G427" s="2" t="s">
        <v>420</v>
      </c>
      <c r="H427" s="8">
        <f>+SUMIF(Ajustes!$C:$C,'Balance de Prueba'!$E427,Ajustes!E:E)</f>
        <v>0</v>
      </c>
      <c r="I427" s="8">
        <f>+SUMIF(Ajustes!$C:$C,'Balance de Prueba'!$E427,Ajustes!F:F)</f>
        <v>0</v>
      </c>
      <c r="J427" s="3">
        <f t="shared" si="28"/>
        <v>400000</v>
      </c>
    </row>
    <row r="428" spans="1:10" ht="12.75" hidden="1" customHeight="1" x14ac:dyDescent="0.3">
      <c r="A428" s="2" t="str">
        <f t="shared" si="29"/>
        <v>13</v>
      </c>
      <c r="B428" s="2" t="str">
        <f t="shared" si="26"/>
        <v>1310</v>
      </c>
      <c r="C428" s="2">
        <v>13102049</v>
      </c>
      <c r="D428" s="2">
        <v>87304050</v>
      </c>
      <c r="E428" s="2" t="str">
        <f t="shared" si="27"/>
        <v>1310204987304050</v>
      </c>
      <c r="F428" s="8">
        <v>200000</v>
      </c>
      <c r="G428" s="2" t="s">
        <v>421</v>
      </c>
      <c r="H428" s="8">
        <f>+SUMIF(Ajustes!$C:$C,'Balance de Prueba'!$E428,Ajustes!E:E)</f>
        <v>0</v>
      </c>
      <c r="I428" s="8">
        <f>+SUMIF(Ajustes!$C:$C,'Balance de Prueba'!$E428,Ajustes!F:F)</f>
        <v>0</v>
      </c>
      <c r="J428" s="3">
        <f t="shared" si="28"/>
        <v>200000</v>
      </c>
    </row>
    <row r="429" spans="1:10" ht="12.75" hidden="1" customHeight="1" x14ac:dyDescent="0.3">
      <c r="A429" s="2" t="str">
        <f t="shared" si="29"/>
        <v>13</v>
      </c>
      <c r="B429" s="2" t="str">
        <f t="shared" si="26"/>
        <v>1310</v>
      </c>
      <c r="C429" s="2">
        <v>13102049</v>
      </c>
      <c r="D429" s="2">
        <v>98215269</v>
      </c>
      <c r="E429" s="2" t="str">
        <f t="shared" si="27"/>
        <v>1310204998215269</v>
      </c>
      <c r="F429" s="8">
        <v>400000</v>
      </c>
      <c r="G429" s="2" t="s">
        <v>422</v>
      </c>
      <c r="H429" s="8">
        <f>+SUMIF(Ajustes!$C:$C,'Balance de Prueba'!$E429,Ajustes!E:E)</f>
        <v>0</v>
      </c>
      <c r="I429" s="8">
        <f>+SUMIF(Ajustes!$C:$C,'Balance de Prueba'!$E429,Ajustes!F:F)</f>
        <v>0</v>
      </c>
      <c r="J429" s="3">
        <f t="shared" si="28"/>
        <v>400000</v>
      </c>
    </row>
    <row r="430" spans="1:10" ht="12.75" hidden="1" customHeight="1" x14ac:dyDescent="0.3">
      <c r="A430" s="2" t="str">
        <f t="shared" si="29"/>
        <v>13</v>
      </c>
      <c r="B430" s="2" t="str">
        <f t="shared" si="26"/>
        <v>1310</v>
      </c>
      <c r="C430" s="2">
        <v>13102049</v>
      </c>
      <c r="D430" s="2">
        <v>98215908</v>
      </c>
      <c r="E430" s="2" t="str">
        <f t="shared" si="27"/>
        <v>1310204998215908</v>
      </c>
      <c r="F430" s="8">
        <v>300000</v>
      </c>
      <c r="G430" s="2" t="s">
        <v>423</v>
      </c>
      <c r="H430" s="8">
        <f>+SUMIF(Ajustes!$C:$C,'Balance de Prueba'!$E430,Ajustes!E:E)</f>
        <v>0</v>
      </c>
      <c r="I430" s="8">
        <f>+SUMIF(Ajustes!$C:$C,'Balance de Prueba'!$E430,Ajustes!F:F)</f>
        <v>0</v>
      </c>
      <c r="J430" s="3">
        <f t="shared" si="28"/>
        <v>300000</v>
      </c>
    </row>
    <row r="431" spans="1:10" ht="12.75" hidden="1" customHeight="1" x14ac:dyDescent="0.3">
      <c r="A431" s="2" t="str">
        <f t="shared" si="29"/>
        <v>13</v>
      </c>
      <c r="B431" s="2" t="str">
        <f t="shared" si="26"/>
        <v>1310</v>
      </c>
      <c r="C431" s="2">
        <v>13102049</v>
      </c>
      <c r="D431" s="2">
        <v>98260020</v>
      </c>
      <c r="E431" s="2" t="str">
        <f t="shared" si="27"/>
        <v>1310204998260020</v>
      </c>
      <c r="F431" s="8">
        <v>600000</v>
      </c>
      <c r="G431" s="2" t="s">
        <v>424</v>
      </c>
      <c r="H431" s="8">
        <f>+SUMIF(Ajustes!$C:$C,'Balance de Prueba'!$E431,Ajustes!E:E)</f>
        <v>0</v>
      </c>
      <c r="I431" s="8">
        <f>+SUMIF(Ajustes!$C:$C,'Balance de Prueba'!$E431,Ajustes!F:F)</f>
        <v>0</v>
      </c>
      <c r="J431" s="3">
        <f t="shared" si="28"/>
        <v>600000</v>
      </c>
    </row>
    <row r="432" spans="1:10" ht="12.75" hidden="1" customHeight="1" x14ac:dyDescent="0.3">
      <c r="A432" s="2" t="str">
        <f t="shared" si="29"/>
        <v>13</v>
      </c>
      <c r="B432" s="2" t="str">
        <f t="shared" si="26"/>
        <v>1310</v>
      </c>
      <c r="C432" s="2">
        <v>13102049</v>
      </c>
      <c r="D432" s="2">
        <v>98332285</v>
      </c>
      <c r="E432" s="2" t="str">
        <f t="shared" si="27"/>
        <v>1310204998332285</v>
      </c>
      <c r="F432" s="8">
        <v>150000</v>
      </c>
      <c r="G432" s="2" t="s">
        <v>425</v>
      </c>
      <c r="H432" s="8">
        <f>+SUMIF(Ajustes!$C:$C,'Balance de Prueba'!$E432,Ajustes!E:E)</f>
        <v>0</v>
      </c>
      <c r="I432" s="8">
        <f>+SUMIF(Ajustes!$C:$C,'Balance de Prueba'!$E432,Ajustes!F:F)</f>
        <v>0</v>
      </c>
      <c r="J432" s="3">
        <f t="shared" si="28"/>
        <v>150000</v>
      </c>
    </row>
    <row r="433" spans="1:10" ht="12.75" hidden="1" customHeight="1" x14ac:dyDescent="0.3">
      <c r="A433" s="2" t="str">
        <f t="shared" si="29"/>
        <v>13</v>
      </c>
      <c r="B433" s="2" t="str">
        <f t="shared" si="26"/>
        <v>1310</v>
      </c>
      <c r="C433" s="2">
        <v>13102049</v>
      </c>
      <c r="D433" s="2">
        <v>98332865</v>
      </c>
      <c r="E433" s="2" t="str">
        <f t="shared" si="27"/>
        <v>1310204998332865</v>
      </c>
      <c r="F433" s="8">
        <v>150000</v>
      </c>
      <c r="G433" s="2" t="s">
        <v>426</v>
      </c>
      <c r="H433" s="8">
        <f>+SUMIF(Ajustes!$C:$C,'Balance de Prueba'!$E433,Ajustes!E:E)</f>
        <v>0</v>
      </c>
      <c r="I433" s="8">
        <f>+SUMIF(Ajustes!$C:$C,'Balance de Prueba'!$E433,Ajustes!F:F)</f>
        <v>0</v>
      </c>
      <c r="J433" s="3">
        <f t="shared" si="28"/>
        <v>150000</v>
      </c>
    </row>
    <row r="434" spans="1:10" ht="12.75" hidden="1" customHeight="1" x14ac:dyDescent="0.3">
      <c r="A434" s="2" t="str">
        <f t="shared" si="29"/>
        <v>13</v>
      </c>
      <c r="B434" s="2" t="str">
        <f t="shared" si="26"/>
        <v>1310</v>
      </c>
      <c r="C434" s="2">
        <v>13102049</v>
      </c>
      <c r="D434" s="2">
        <v>98333936</v>
      </c>
      <c r="E434" s="2" t="str">
        <f t="shared" si="27"/>
        <v>1310204998333936</v>
      </c>
      <c r="F434" s="8">
        <v>650000</v>
      </c>
      <c r="G434" s="2" t="s">
        <v>427</v>
      </c>
      <c r="H434" s="8">
        <f>+SUMIF(Ajustes!$C:$C,'Balance de Prueba'!$E434,Ajustes!E:E)</f>
        <v>0</v>
      </c>
      <c r="I434" s="8">
        <f>+SUMIF(Ajustes!$C:$C,'Balance de Prueba'!$E434,Ajustes!F:F)</f>
        <v>0</v>
      </c>
      <c r="J434" s="3">
        <f t="shared" si="28"/>
        <v>650000</v>
      </c>
    </row>
    <row r="435" spans="1:10" ht="12.75" hidden="1" customHeight="1" x14ac:dyDescent="0.3">
      <c r="A435" s="2" t="str">
        <f t="shared" si="29"/>
        <v>13</v>
      </c>
      <c r="B435" s="2" t="str">
        <f t="shared" si="26"/>
        <v>1310</v>
      </c>
      <c r="C435" s="2">
        <v>13102049</v>
      </c>
      <c r="D435" s="2">
        <v>98369389</v>
      </c>
      <c r="E435" s="2" t="str">
        <f t="shared" si="27"/>
        <v>1310204998369389</v>
      </c>
      <c r="F435" s="8">
        <v>450000</v>
      </c>
      <c r="G435" s="2" t="s">
        <v>428</v>
      </c>
      <c r="H435" s="8">
        <f>+SUMIF(Ajustes!$C:$C,'Balance de Prueba'!$E435,Ajustes!E:E)</f>
        <v>0</v>
      </c>
      <c r="I435" s="8">
        <f>+SUMIF(Ajustes!$C:$C,'Balance de Prueba'!$E435,Ajustes!F:F)</f>
        <v>0</v>
      </c>
      <c r="J435" s="3">
        <f t="shared" si="28"/>
        <v>450000</v>
      </c>
    </row>
    <row r="436" spans="1:10" ht="12.75" hidden="1" customHeight="1" x14ac:dyDescent="0.3">
      <c r="A436" s="2" t="str">
        <f t="shared" si="29"/>
        <v>13</v>
      </c>
      <c r="B436" s="2" t="str">
        <f t="shared" si="26"/>
        <v>1310</v>
      </c>
      <c r="C436" s="2">
        <v>13102049</v>
      </c>
      <c r="D436" s="2">
        <v>186360617</v>
      </c>
      <c r="E436" s="2" t="str">
        <f t="shared" si="27"/>
        <v>13102049186360617</v>
      </c>
      <c r="F436" s="8">
        <v>750000</v>
      </c>
      <c r="G436" s="2" t="s">
        <v>429</v>
      </c>
      <c r="H436" s="8">
        <f>+SUMIF(Ajustes!$C:$C,'Balance de Prueba'!$E436,Ajustes!E:E)</f>
        <v>0</v>
      </c>
      <c r="I436" s="8">
        <f>+SUMIF(Ajustes!$C:$C,'Balance de Prueba'!$E436,Ajustes!F:F)</f>
        <v>0</v>
      </c>
      <c r="J436" s="3">
        <f t="shared" si="28"/>
        <v>750000</v>
      </c>
    </row>
    <row r="437" spans="1:10" ht="12.75" hidden="1" customHeight="1" x14ac:dyDescent="0.3">
      <c r="A437" s="2" t="str">
        <f t="shared" si="29"/>
        <v>13</v>
      </c>
      <c r="B437" s="2" t="str">
        <f t="shared" si="26"/>
        <v>1310</v>
      </c>
      <c r="C437" s="2">
        <v>13102055</v>
      </c>
      <c r="D437" s="2">
        <v>800088702</v>
      </c>
      <c r="E437" s="2" t="str">
        <f t="shared" si="27"/>
        <v>13102055800088702</v>
      </c>
      <c r="F437" s="8">
        <v>9902100</v>
      </c>
      <c r="G437" s="2" t="s">
        <v>391</v>
      </c>
      <c r="H437" s="8">
        <f>+SUMIF(Ajustes!$C:$C,'Balance de Prueba'!$E437,Ajustes!E:E)</f>
        <v>0</v>
      </c>
      <c r="I437" s="8">
        <f>+SUMIF(Ajustes!$C:$C,'Balance de Prueba'!$E437,Ajustes!F:F)</f>
        <v>9902100</v>
      </c>
      <c r="J437" s="3">
        <f t="shared" si="28"/>
        <v>0</v>
      </c>
    </row>
    <row r="438" spans="1:10" ht="12.75" hidden="1" customHeight="1" x14ac:dyDescent="0.3">
      <c r="A438" s="2" t="str">
        <f t="shared" si="29"/>
        <v>13</v>
      </c>
      <c r="B438" s="2" t="str">
        <f t="shared" si="26"/>
        <v>1310</v>
      </c>
      <c r="C438" s="2">
        <v>13102055</v>
      </c>
      <c r="D438" s="2">
        <v>800250119</v>
      </c>
      <c r="E438" s="2" t="str">
        <f t="shared" si="27"/>
        <v>13102055800250119</v>
      </c>
      <c r="F438" s="8">
        <v>206557</v>
      </c>
      <c r="G438" s="2" t="s">
        <v>430</v>
      </c>
      <c r="H438" s="8">
        <f>+SUMIF(Ajustes!$C:$C,'Balance de Prueba'!$E438,Ajustes!E:E)</f>
        <v>0</v>
      </c>
      <c r="I438" s="8">
        <f>+SUMIF(Ajustes!$C:$C,'Balance de Prueba'!$E438,Ajustes!F:F)</f>
        <v>206557</v>
      </c>
      <c r="J438" s="3">
        <f t="shared" si="28"/>
        <v>0</v>
      </c>
    </row>
    <row r="439" spans="1:10" ht="12.75" hidden="1" customHeight="1" x14ac:dyDescent="0.3">
      <c r="A439" s="2" t="str">
        <f t="shared" si="29"/>
        <v>13</v>
      </c>
      <c r="B439" s="2" t="str">
        <f t="shared" si="26"/>
        <v>1310</v>
      </c>
      <c r="C439" s="2">
        <v>13102055</v>
      </c>
      <c r="D439" s="2">
        <v>805000427</v>
      </c>
      <c r="E439" s="2" t="str">
        <f t="shared" si="27"/>
        <v>13102055805000427</v>
      </c>
      <c r="F439" s="8">
        <v>2896835</v>
      </c>
      <c r="G439" s="2" t="s">
        <v>431</v>
      </c>
      <c r="H439" s="8">
        <f>+SUMIF(Ajustes!$C:$C,'Balance de Prueba'!$E439,Ajustes!E:E)</f>
        <v>0</v>
      </c>
      <c r="I439" s="8">
        <f>+SUMIF(Ajustes!$C:$C,'Balance de Prueba'!$E439,Ajustes!F:F)</f>
        <v>2896835</v>
      </c>
      <c r="J439" s="3">
        <f t="shared" si="28"/>
        <v>0</v>
      </c>
    </row>
    <row r="440" spans="1:10" ht="12.75" hidden="1" customHeight="1" x14ac:dyDescent="0.3">
      <c r="A440" s="2" t="str">
        <f t="shared" si="29"/>
        <v>13</v>
      </c>
      <c r="B440" s="2" t="str">
        <f t="shared" si="26"/>
        <v>1310</v>
      </c>
      <c r="C440" s="2">
        <v>13102055</v>
      </c>
      <c r="D440" s="2">
        <v>830009783</v>
      </c>
      <c r="E440" s="2" t="str">
        <f t="shared" si="27"/>
        <v>13102055830009783</v>
      </c>
      <c r="F440" s="8">
        <v>1484265</v>
      </c>
      <c r="G440" s="2" t="s">
        <v>432</v>
      </c>
      <c r="H440" s="8">
        <f>+SUMIF(Ajustes!$C:$C,'Balance de Prueba'!$E440,Ajustes!E:E)</f>
        <v>0</v>
      </c>
      <c r="I440" s="8">
        <f>+SUMIF(Ajustes!$C:$C,'Balance de Prueba'!$E440,Ajustes!F:F)</f>
        <v>1484265</v>
      </c>
      <c r="J440" s="3">
        <f t="shared" si="28"/>
        <v>0</v>
      </c>
    </row>
    <row r="441" spans="1:10" ht="12.75" hidden="1" customHeight="1" x14ac:dyDescent="0.3">
      <c r="A441" s="2" t="str">
        <f t="shared" si="29"/>
        <v>13</v>
      </c>
      <c r="B441" s="2" t="str">
        <f t="shared" si="26"/>
        <v>1310</v>
      </c>
      <c r="C441" s="2">
        <v>13102055</v>
      </c>
      <c r="D441" s="2">
        <v>890900842</v>
      </c>
      <c r="E441" s="2" t="str">
        <f t="shared" si="27"/>
        <v>13102055890900842</v>
      </c>
      <c r="F441" s="8">
        <v>6569398</v>
      </c>
      <c r="G441" s="2" t="s">
        <v>434</v>
      </c>
      <c r="H441" s="8">
        <f>+SUMIF(Ajustes!$C:$C,'Balance de Prueba'!$E441,Ajustes!E:E)</f>
        <v>0</v>
      </c>
      <c r="I441" s="8">
        <f>+SUMIF(Ajustes!$C:$C,'Balance de Prueba'!$E441,Ajustes!F:F)</f>
        <v>6569398</v>
      </c>
      <c r="J441" s="3">
        <f t="shared" si="28"/>
        <v>0</v>
      </c>
    </row>
    <row r="442" spans="1:10" ht="12.75" hidden="1" customHeight="1" x14ac:dyDescent="0.3">
      <c r="A442" s="2" t="str">
        <f t="shared" si="29"/>
        <v>13</v>
      </c>
      <c r="B442" s="2" t="str">
        <f t="shared" si="26"/>
        <v>1310</v>
      </c>
      <c r="C442" s="2">
        <v>13102055</v>
      </c>
      <c r="D442" s="2">
        <v>900156264</v>
      </c>
      <c r="E442" s="2" t="str">
        <f t="shared" si="27"/>
        <v>13102055900156264</v>
      </c>
      <c r="F442" s="8">
        <v>6703298</v>
      </c>
      <c r="G442" s="2" t="s">
        <v>435</v>
      </c>
      <c r="H442" s="8">
        <f>+SUMIF(Ajustes!$C:$C,'Balance de Prueba'!$E442,Ajustes!E:E)</f>
        <v>0</v>
      </c>
      <c r="I442" s="8">
        <f>+SUMIF(Ajustes!$C:$C,'Balance de Prueba'!$E442,Ajustes!F:F)</f>
        <v>6703298</v>
      </c>
      <c r="J442" s="3">
        <f t="shared" si="28"/>
        <v>0</v>
      </c>
    </row>
    <row r="443" spans="1:10" ht="12.75" hidden="1" customHeight="1" x14ac:dyDescent="0.3">
      <c r="A443" s="2" t="str">
        <f t="shared" si="29"/>
        <v>13</v>
      </c>
      <c r="B443" s="2" t="str">
        <f t="shared" si="26"/>
        <v>1330</v>
      </c>
      <c r="C443" s="2">
        <v>13300515</v>
      </c>
      <c r="D443" s="2">
        <v>70033159</v>
      </c>
      <c r="E443" s="2" t="str">
        <f t="shared" si="27"/>
        <v>1330051570033159</v>
      </c>
      <c r="F443" s="8">
        <v>1764000</v>
      </c>
      <c r="G443" s="2" t="s">
        <v>437</v>
      </c>
      <c r="H443" s="8">
        <f>+SUMIF(Ajustes!$C:$C,'Balance de Prueba'!$E443,Ajustes!E:E)</f>
        <v>0</v>
      </c>
      <c r="I443" s="8">
        <f>+SUMIF(Ajustes!$C:$C,'Balance de Prueba'!$E443,Ajustes!F:F)</f>
        <v>0</v>
      </c>
      <c r="J443" s="3">
        <f t="shared" si="28"/>
        <v>1764000</v>
      </c>
    </row>
    <row r="444" spans="1:10" ht="12.75" hidden="1" customHeight="1" x14ac:dyDescent="0.3">
      <c r="A444" s="2" t="str">
        <f t="shared" si="29"/>
        <v>13</v>
      </c>
      <c r="B444" s="2" t="str">
        <f t="shared" si="26"/>
        <v>1330</v>
      </c>
      <c r="C444" s="2">
        <v>13300515</v>
      </c>
      <c r="D444" s="2">
        <v>98474263</v>
      </c>
      <c r="E444" s="2" t="str">
        <f t="shared" si="27"/>
        <v>1330051598474263</v>
      </c>
      <c r="F444" s="8">
        <v>234483</v>
      </c>
      <c r="G444" s="2" t="s">
        <v>436</v>
      </c>
      <c r="H444" s="8">
        <f>+SUMIF(Ajustes!$C:$C,'Balance de Prueba'!$E444,Ajustes!E:E)</f>
        <v>0</v>
      </c>
      <c r="I444" s="8">
        <f>+SUMIF(Ajustes!$C:$C,'Balance de Prueba'!$E444,Ajustes!F:F)</f>
        <v>0</v>
      </c>
      <c r="J444" s="3">
        <f t="shared" si="28"/>
        <v>234483</v>
      </c>
    </row>
    <row r="445" spans="1:10" ht="12.75" hidden="1" customHeight="1" x14ac:dyDescent="0.3">
      <c r="A445" s="2" t="str">
        <f t="shared" si="29"/>
        <v>13</v>
      </c>
      <c r="B445" s="2" t="str">
        <f t="shared" si="26"/>
        <v>1330</v>
      </c>
      <c r="C445" s="2">
        <v>13300515</v>
      </c>
      <c r="D445" s="2">
        <v>800119427</v>
      </c>
      <c r="E445" s="2" t="str">
        <f t="shared" si="27"/>
        <v>13300515800119427</v>
      </c>
      <c r="F445" s="8">
        <v>43305386</v>
      </c>
      <c r="G445" s="2" t="s">
        <v>438</v>
      </c>
      <c r="H445" s="8">
        <f>+SUMIF(Ajustes!$C:$C,'Balance de Prueba'!$E445,Ajustes!E:E)</f>
        <v>0</v>
      </c>
      <c r="I445" s="8">
        <f>+SUMIF(Ajustes!$C:$C,'Balance de Prueba'!$E445,Ajustes!F:F)</f>
        <v>0</v>
      </c>
      <c r="J445" s="3">
        <f t="shared" si="28"/>
        <v>43305386</v>
      </c>
    </row>
    <row r="446" spans="1:10" ht="12.75" hidden="1" customHeight="1" x14ac:dyDescent="0.3">
      <c r="A446" s="2" t="str">
        <f t="shared" si="29"/>
        <v>13</v>
      </c>
      <c r="B446" s="2" t="str">
        <f t="shared" si="26"/>
        <v>1330</v>
      </c>
      <c r="C446" s="2">
        <v>13300515</v>
      </c>
      <c r="D446" s="2">
        <v>811024273</v>
      </c>
      <c r="E446" s="2" t="str">
        <f t="shared" si="27"/>
        <v>13300515811024273</v>
      </c>
      <c r="F446" s="8">
        <v>1758630</v>
      </c>
      <c r="G446" s="2" t="s">
        <v>436</v>
      </c>
      <c r="H446" s="8">
        <f>+SUMIF(Ajustes!$C:$C,'Balance de Prueba'!$E446,Ajustes!E:E)</f>
        <v>0</v>
      </c>
      <c r="I446" s="8">
        <f>+SUMIF(Ajustes!$C:$C,'Balance de Prueba'!$E446,Ajustes!F:F)</f>
        <v>0</v>
      </c>
      <c r="J446" s="3">
        <f t="shared" si="28"/>
        <v>1758630</v>
      </c>
    </row>
    <row r="447" spans="1:10" ht="12.75" hidden="1" customHeight="1" x14ac:dyDescent="0.3">
      <c r="A447" s="2" t="str">
        <f t="shared" si="29"/>
        <v>13</v>
      </c>
      <c r="B447" s="2" t="str">
        <f t="shared" si="26"/>
        <v>1330</v>
      </c>
      <c r="C447" s="2">
        <v>13300515</v>
      </c>
      <c r="D447" s="2">
        <v>811042319</v>
      </c>
      <c r="E447" s="2" t="str">
        <f t="shared" si="27"/>
        <v>13300515811042319</v>
      </c>
      <c r="F447" s="8">
        <v>100000</v>
      </c>
      <c r="G447" s="2" t="s">
        <v>439</v>
      </c>
      <c r="H447" s="8">
        <f>+SUMIF(Ajustes!$C:$C,'Balance de Prueba'!$E447,Ajustes!E:E)</f>
        <v>0</v>
      </c>
      <c r="I447" s="8">
        <f>+SUMIF(Ajustes!$C:$C,'Balance de Prueba'!$E447,Ajustes!F:F)</f>
        <v>0</v>
      </c>
      <c r="J447" s="3">
        <f t="shared" si="28"/>
        <v>100000</v>
      </c>
    </row>
    <row r="448" spans="1:10" ht="12.75" hidden="1" customHeight="1" x14ac:dyDescent="0.3">
      <c r="A448" s="2" t="str">
        <f t="shared" si="29"/>
        <v>13</v>
      </c>
      <c r="B448" s="2" t="str">
        <f t="shared" si="26"/>
        <v>1330</v>
      </c>
      <c r="C448" s="2">
        <v>13300515</v>
      </c>
      <c r="D448" s="2">
        <v>830035246</v>
      </c>
      <c r="E448" s="2" t="str">
        <f t="shared" si="27"/>
        <v>13300515830035246</v>
      </c>
      <c r="F448" s="8">
        <v>3740073</v>
      </c>
      <c r="G448" s="2" t="s">
        <v>440</v>
      </c>
      <c r="H448" s="8">
        <f>+SUMIF(Ajustes!$C:$C,'Balance de Prueba'!$E448,Ajustes!E:E)</f>
        <v>0</v>
      </c>
      <c r="I448" s="8">
        <f>+SUMIF(Ajustes!$C:$C,'Balance de Prueba'!$E448,Ajustes!F:F)</f>
        <v>0</v>
      </c>
      <c r="J448" s="3">
        <f t="shared" si="28"/>
        <v>3740073</v>
      </c>
    </row>
    <row r="449" spans="1:10" ht="12.75" hidden="1" customHeight="1" x14ac:dyDescent="0.3">
      <c r="A449" s="2" t="str">
        <f t="shared" si="29"/>
        <v>13</v>
      </c>
      <c r="B449" s="2" t="str">
        <f t="shared" si="26"/>
        <v>1330</v>
      </c>
      <c r="C449" s="2">
        <v>13300515</v>
      </c>
      <c r="D449" s="2">
        <v>900056812</v>
      </c>
      <c r="E449" s="2" t="str">
        <f t="shared" si="27"/>
        <v>13300515900056812</v>
      </c>
      <c r="F449" s="8">
        <v>162000000</v>
      </c>
      <c r="G449" s="2" t="s">
        <v>436</v>
      </c>
      <c r="H449" s="8">
        <f>+SUMIF(Ajustes!$C:$C,'Balance de Prueba'!$E449,Ajustes!E:E)</f>
        <v>0</v>
      </c>
      <c r="I449" s="8">
        <f>+SUMIF(Ajustes!$C:$C,'Balance de Prueba'!$E449,Ajustes!F:F)</f>
        <v>0</v>
      </c>
      <c r="J449" s="3">
        <f t="shared" si="28"/>
        <v>162000000</v>
      </c>
    </row>
    <row r="450" spans="1:10" ht="12.75" hidden="1" customHeight="1" x14ac:dyDescent="0.3">
      <c r="A450" s="2" t="str">
        <f t="shared" si="29"/>
        <v>13</v>
      </c>
      <c r="B450" s="2" t="str">
        <f t="shared" si="26"/>
        <v>1330</v>
      </c>
      <c r="C450" s="2">
        <v>13300515</v>
      </c>
      <c r="D450" s="2">
        <v>900070549</v>
      </c>
      <c r="E450" s="2" t="str">
        <f t="shared" si="27"/>
        <v>13300515900070549</v>
      </c>
      <c r="F450" s="8">
        <v>6606500</v>
      </c>
      <c r="G450" s="2" t="s">
        <v>441</v>
      </c>
      <c r="H450" s="8">
        <f>+SUMIF(Ajustes!$C:$C,'Balance de Prueba'!$E450,Ajustes!E:E)</f>
        <v>0</v>
      </c>
      <c r="I450" s="8">
        <f>+SUMIF(Ajustes!$C:$C,'Balance de Prueba'!$E450,Ajustes!F:F)</f>
        <v>0</v>
      </c>
      <c r="J450" s="3">
        <f t="shared" si="28"/>
        <v>6606500</v>
      </c>
    </row>
    <row r="451" spans="1:10" ht="12.75" hidden="1" customHeight="1" x14ac:dyDescent="0.3">
      <c r="A451" s="2" t="str">
        <f t="shared" si="29"/>
        <v>13</v>
      </c>
      <c r="B451" s="2" t="str">
        <f t="shared" si="26"/>
        <v>1330</v>
      </c>
      <c r="C451" s="2">
        <v>13300515</v>
      </c>
      <c r="D451" s="2">
        <v>900132767</v>
      </c>
      <c r="E451" s="2" t="str">
        <f t="shared" si="27"/>
        <v>13300515900132767</v>
      </c>
      <c r="F451" s="8">
        <v>194354838</v>
      </c>
      <c r="G451" s="2" t="s">
        <v>281</v>
      </c>
      <c r="H451" s="8">
        <f>+SUMIF(Ajustes!$C:$C,'Balance de Prueba'!$E451,Ajustes!E:E)</f>
        <v>0</v>
      </c>
      <c r="I451" s="8">
        <f>+SUMIF(Ajustes!$C:$C,'Balance de Prueba'!$E451,Ajustes!F:F)</f>
        <v>0</v>
      </c>
      <c r="J451" s="3">
        <f t="shared" si="28"/>
        <v>194354838</v>
      </c>
    </row>
    <row r="452" spans="1:10" ht="12.75" hidden="1" customHeight="1" x14ac:dyDescent="0.3">
      <c r="A452" s="2" t="str">
        <f t="shared" si="29"/>
        <v>13</v>
      </c>
      <c r="B452" s="2" t="str">
        <f t="shared" si="26"/>
        <v>1330</v>
      </c>
      <c r="C452" s="2">
        <v>13300515</v>
      </c>
      <c r="D452" s="2">
        <v>900226466</v>
      </c>
      <c r="E452" s="2" t="str">
        <f t="shared" si="27"/>
        <v>13300515900226466</v>
      </c>
      <c r="F452" s="8">
        <v>256819424</v>
      </c>
      <c r="G452" s="2" t="s">
        <v>436</v>
      </c>
      <c r="H452" s="8">
        <f>+SUMIF(Ajustes!$C:$C,'Balance de Prueba'!$E452,Ajustes!E:E)</f>
        <v>0</v>
      </c>
      <c r="I452" s="8">
        <f>+SUMIF(Ajustes!$C:$C,'Balance de Prueba'!$E452,Ajustes!F:F)</f>
        <v>0</v>
      </c>
      <c r="J452" s="3">
        <f t="shared" si="28"/>
        <v>256819424</v>
      </c>
    </row>
    <row r="453" spans="1:10" ht="12.75" hidden="1" customHeight="1" x14ac:dyDescent="0.3">
      <c r="A453" s="2" t="str">
        <f t="shared" si="29"/>
        <v>13</v>
      </c>
      <c r="B453" s="2" t="str">
        <f t="shared" ref="B453:B517" si="30">+LEFT(C453,4)</f>
        <v>1330</v>
      </c>
      <c r="C453" s="2">
        <v>13300515</v>
      </c>
      <c r="D453" s="2">
        <v>900413990</v>
      </c>
      <c r="E453" s="2" t="str">
        <f t="shared" ref="E453:E517" si="31">+C453&amp;D453</f>
        <v>13300515900413990</v>
      </c>
      <c r="F453" s="8">
        <v>703448</v>
      </c>
      <c r="G453" s="2" t="s">
        <v>436</v>
      </c>
      <c r="H453" s="8">
        <f>+SUMIF(Ajustes!$C:$C,'Balance de Prueba'!$E453,Ajustes!E:E)</f>
        <v>0</v>
      </c>
      <c r="I453" s="8">
        <f>+SUMIF(Ajustes!$C:$C,'Balance de Prueba'!$E453,Ajustes!F:F)</f>
        <v>0</v>
      </c>
      <c r="J453" s="3">
        <f t="shared" ref="J453:J517" si="32">+F453+H453-I453</f>
        <v>703448</v>
      </c>
    </row>
    <row r="454" spans="1:10" ht="12.75" hidden="1" customHeight="1" x14ac:dyDescent="0.3">
      <c r="A454" s="2" t="str">
        <f t="shared" si="29"/>
        <v>13</v>
      </c>
      <c r="B454" s="2" t="str">
        <f t="shared" si="30"/>
        <v>1330</v>
      </c>
      <c r="C454" s="2">
        <v>13300520</v>
      </c>
      <c r="D454" s="2">
        <v>1021</v>
      </c>
      <c r="E454" s="2" t="str">
        <f t="shared" si="31"/>
        <v>133005201021</v>
      </c>
      <c r="F454" s="8">
        <v>91592363</v>
      </c>
      <c r="G454" s="2" t="s">
        <v>442</v>
      </c>
      <c r="H454" s="8">
        <f>+SUMIF(Ajustes!$C:$C,'Balance de Prueba'!$E454,Ajustes!E:E)</f>
        <v>0</v>
      </c>
      <c r="I454" s="8">
        <f>+SUMIF(Ajustes!$C:$C,'Balance de Prueba'!$E454,Ajustes!F:F)</f>
        <v>0</v>
      </c>
      <c r="J454" s="3">
        <f t="shared" si="32"/>
        <v>91592363</v>
      </c>
    </row>
    <row r="455" spans="1:10" ht="12.75" hidden="1" customHeight="1" x14ac:dyDescent="0.3">
      <c r="A455" s="2" t="str">
        <f t="shared" si="29"/>
        <v>13</v>
      </c>
      <c r="B455" s="2" t="str">
        <f t="shared" si="30"/>
        <v>1330</v>
      </c>
      <c r="C455" s="2">
        <v>13300520</v>
      </c>
      <c r="D455" s="2">
        <v>1071</v>
      </c>
      <c r="E455" s="2" t="str">
        <f t="shared" si="31"/>
        <v>133005201071</v>
      </c>
      <c r="F455" s="8">
        <v>797170964</v>
      </c>
      <c r="G455" s="2" t="s">
        <v>443</v>
      </c>
      <c r="H455" s="8">
        <f>+SUMIF(Ajustes!$C:$C,'Balance de Prueba'!$E455,Ajustes!E:E)</f>
        <v>0</v>
      </c>
      <c r="I455" s="8">
        <f>+SUMIF(Ajustes!$C:$C,'Balance de Prueba'!$E455,Ajustes!F:F)</f>
        <v>0</v>
      </c>
      <c r="J455" s="3">
        <f t="shared" si="32"/>
        <v>797170964</v>
      </c>
    </row>
    <row r="456" spans="1:10" ht="12.75" hidden="1" customHeight="1" x14ac:dyDescent="0.3">
      <c r="A456" s="2" t="str">
        <f t="shared" ref="A456:A520" si="33">+LEFT(C456,2)</f>
        <v>13</v>
      </c>
      <c r="B456" s="2" t="str">
        <f t="shared" si="30"/>
        <v>1330</v>
      </c>
      <c r="C456" s="2">
        <v>13300520</v>
      </c>
      <c r="D456" s="2">
        <v>1078</v>
      </c>
      <c r="E456" s="2" t="str">
        <f t="shared" si="31"/>
        <v>133005201078</v>
      </c>
      <c r="F456" s="8">
        <v>52260735</v>
      </c>
      <c r="G456" s="2" t="s">
        <v>444</v>
      </c>
      <c r="H456" s="8">
        <f>+SUMIF(Ajustes!$C:$C,'Balance de Prueba'!$E456,Ajustes!E:E)</f>
        <v>0</v>
      </c>
      <c r="I456" s="8">
        <f>+SUMIF(Ajustes!$C:$C,'Balance de Prueba'!$E456,Ajustes!F:F)</f>
        <v>0</v>
      </c>
      <c r="J456" s="3">
        <f t="shared" si="32"/>
        <v>52260735</v>
      </c>
    </row>
    <row r="457" spans="1:10" ht="12.75" hidden="1" customHeight="1" x14ac:dyDescent="0.3">
      <c r="A457" s="2" t="str">
        <f t="shared" si="33"/>
        <v>13</v>
      </c>
      <c r="B457" s="2" t="str">
        <f t="shared" si="30"/>
        <v>1330</v>
      </c>
      <c r="C457" s="2">
        <v>13300520</v>
      </c>
      <c r="D457" s="2">
        <v>1083</v>
      </c>
      <c r="E457" s="2" t="str">
        <f t="shared" si="31"/>
        <v>133005201083</v>
      </c>
      <c r="F457" s="8">
        <v>33912565</v>
      </c>
      <c r="G457" s="2" t="s">
        <v>445</v>
      </c>
      <c r="H457" s="8">
        <f>+SUMIF(Ajustes!$C:$C,'Balance de Prueba'!$E457,Ajustes!E:E)</f>
        <v>0</v>
      </c>
      <c r="I457" s="8">
        <f>+SUMIF(Ajustes!$C:$C,'Balance de Prueba'!$E457,Ajustes!F:F)</f>
        <v>0</v>
      </c>
      <c r="J457" s="3">
        <f t="shared" si="32"/>
        <v>33912565</v>
      </c>
    </row>
    <row r="458" spans="1:10" ht="12.75" hidden="1" customHeight="1" x14ac:dyDescent="0.3">
      <c r="A458" s="2" t="str">
        <f t="shared" si="33"/>
        <v>13</v>
      </c>
      <c r="B458" s="2" t="str">
        <f t="shared" si="30"/>
        <v>1330</v>
      </c>
      <c r="C458" s="2">
        <v>13300520</v>
      </c>
      <c r="D458" s="2">
        <v>1410</v>
      </c>
      <c r="E458" s="2" t="str">
        <f t="shared" si="31"/>
        <v>133005201410</v>
      </c>
      <c r="F458" s="8">
        <v>39558297</v>
      </c>
      <c r="G458" s="2" t="s">
        <v>446</v>
      </c>
      <c r="H458" s="8">
        <f>+SUMIF(Ajustes!$C:$C,'Balance de Prueba'!$E458,Ajustes!E:E)</f>
        <v>0</v>
      </c>
      <c r="I458" s="8">
        <f>+SUMIF(Ajustes!$C:$C,'Balance de Prueba'!$E458,Ajustes!F:F)</f>
        <v>0</v>
      </c>
      <c r="J458" s="3">
        <f t="shared" si="32"/>
        <v>39558297</v>
      </c>
    </row>
    <row r="459" spans="1:10" ht="12.75" hidden="1" customHeight="1" x14ac:dyDescent="0.3">
      <c r="A459" s="2" t="str">
        <f t="shared" si="33"/>
        <v>13</v>
      </c>
      <c r="B459" s="2" t="str">
        <f t="shared" si="30"/>
        <v>1330</v>
      </c>
      <c r="C459" s="2">
        <v>13300520</v>
      </c>
      <c r="D459" s="2">
        <v>1495</v>
      </c>
      <c r="E459" s="2" t="str">
        <f t="shared" si="31"/>
        <v>133005201495</v>
      </c>
      <c r="F459" s="8">
        <v>840052688</v>
      </c>
      <c r="G459" s="2" t="s">
        <v>447</v>
      </c>
      <c r="H459" s="8">
        <f>+SUMIF(Ajustes!$C:$C,'Balance de Prueba'!$E459,Ajustes!E:E)</f>
        <v>0</v>
      </c>
      <c r="I459" s="8">
        <f>+SUMIF(Ajustes!$C:$C,'Balance de Prueba'!$E459,Ajustes!F:F)</f>
        <v>0</v>
      </c>
      <c r="J459" s="3">
        <f t="shared" si="32"/>
        <v>840052688</v>
      </c>
    </row>
    <row r="460" spans="1:10" ht="12.75" hidden="1" customHeight="1" x14ac:dyDescent="0.3">
      <c r="A460" s="2" t="str">
        <f t="shared" si="33"/>
        <v>13</v>
      </c>
      <c r="B460" s="2" t="str">
        <f t="shared" si="30"/>
        <v>1330</v>
      </c>
      <c r="C460" s="2">
        <v>13300520</v>
      </c>
      <c r="D460" s="2">
        <v>1514</v>
      </c>
      <c r="E460" s="2" t="str">
        <f t="shared" si="31"/>
        <v>133005201514</v>
      </c>
      <c r="F460" s="8">
        <v>17538626</v>
      </c>
      <c r="G460" s="2" t="s">
        <v>448</v>
      </c>
      <c r="H460" s="8">
        <f>+SUMIF(Ajustes!$C:$C,'Balance de Prueba'!$E460,Ajustes!E:E)</f>
        <v>0</v>
      </c>
      <c r="I460" s="8">
        <f>+SUMIF(Ajustes!$C:$C,'Balance de Prueba'!$E460,Ajustes!F:F)</f>
        <v>0</v>
      </c>
      <c r="J460" s="3">
        <f t="shared" si="32"/>
        <v>17538626</v>
      </c>
    </row>
    <row r="461" spans="1:10" ht="12.75" hidden="1" customHeight="1" x14ac:dyDescent="0.3">
      <c r="A461" s="2" t="str">
        <f t="shared" si="33"/>
        <v>13</v>
      </c>
      <c r="B461" s="2" t="str">
        <f t="shared" si="30"/>
        <v>1330</v>
      </c>
      <c r="C461" s="2">
        <v>13300521</v>
      </c>
      <c r="D461" s="2">
        <v>1523</v>
      </c>
      <c r="E461" s="2" t="str">
        <f t="shared" si="31"/>
        <v>133005211523</v>
      </c>
      <c r="F461" s="8">
        <v>3380790</v>
      </c>
      <c r="G461" s="2" t="s">
        <v>449</v>
      </c>
      <c r="H461" s="8">
        <f>+SUMIF(Ajustes!$C:$C,'Balance de Prueba'!$E461,Ajustes!E:E)</f>
        <v>0</v>
      </c>
      <c r="I461" s="8">
        <f>+SUMIF(Ajustes!$C:$C,'Balance de Prueba'!$E461,Ajustes!F:F)</f>
        <v>0</v>
      </c>
      <c r="J461" s="3">
        <f t="shared" si="32"/>
        <v>3380790</v>
      </c>
    </row>
    <row r="462" spans="1:10" ht="12.75" hidden="1" customHeight="1" x14ac:dyDescent="0.3">
      <c r="A462" s="2" t="str">
        <f t="shared" si="33"/>
        <v>13</v>
      </c>
      <c r="B462" s="2" t="str">
        <f t="shared" si="30"/>
        <v>1330</v>
      </c>
      <c r="C462" s="2">
        <v>13300522</v>
      </c>
      <c r="E462" s="2" t="str">
        <f t="shared" si="31"/>
        <v>13300522</v>
      </c>
      <c r="F462" s="8">
        <v>82300257</v>
      </c>
      <c r="G462" s="2" t="s">
        <v>450</v>
      </c>
      <c r="H462" s="8">
        <f>+SUMIF(Ajustes!$C:$C,'Balance de Prueba'!$E462,Ajustes!E:E)</f>
        <v>0</v>
      </c>
      <c r="I462" s="8">
        <f>+SUMIF(Ajustes!$C:$C,'Balance de Prueba'!$E462,Ajustes!F:F)</f>
        <v>0</v>
      </c>
      <c r="J462" s="3">
        <f t="shared" si="32"/>
        <v>82300257</v>
      </c>
    </row>
    <row r="463" spans="1:10" ht="12.75" hidden="1" customHeight="1" x14ac:dyDescent="0.3">
      <c r="A463" s="2" t="str">
        <f t="shared" si="33"/>
        <v>13</v>
      </c>
      <c r="B463" s="2" t="str">
        <f t="shared" si="30"/>
        <v>1330</v>
      </c>
      <c r="C463" s="2">
        <v>13301516</v>
      </c>
      <c r="D463" s="2">
        <v>5210125</v>
      </c>
      <c r="E463" s="2" t="str">
        <f t="shared" si="31"/>
        <v>133015165210125</v>
      </c>
      <c r="F463" s="8">
        <v>124600</v>
      </c>
      <c r="G463" s="2" t="s">
        <v>451</v>
      </c>
      <c r="H463" s="8">
        <f>+SUMIF(Ajustes!$C:$C,'Balance de Prueba'!$E463,Ajustes!E:E)</f>
        <v>0</v>
      </c>
      <c r="I463" s="8">
        <f>+SUMIF(Ajustes!$C:$C,'Balance de Prueba'!$E463,Ajustes!F:F)</f>
        <v>0</v>
      </c>
      <c r="J463" s="3">
        <f t="shared" si="32"/>
        <v>124600</v>
      </c>
    </row>
    <row r="464" spans="1:10" ht="12.75" hidden="1" customHeight="1" x14ac:dyDescent="0.3">
      <c r="A464" s="2" t="str">
        <f t="shared" si="33"/>
        <v>13</v>
      </c>
      <c r="B464" s="2" t="str">
        <f t="shared" si="30"/>
        <v>1330</v>
      </c>
      <c r="C464" s="2">
        <v>13301516</v>
      </c>
      <c r="D464" s="2">
        <v>8154553</v>
      </c>
      <c r="E464" s="2" t="str">
        <f t="shared" si="31"/>
        <v>133015168154553</v>
      </c>
      <c r="F464" s="8">
        <v>144500</v>
      </c>
      <c r="G464" s="2" t="s">
        <v>452</v>
      </c>
      <c r="H464" s="8">
        <f>+SUMIF(Ajustes!$C:$C,'Balance de Prueba'!$E464,Ajustes!E:E)</f>
        <v>0</v>
      </c>
      <c r="I464" s="8">
        <f>+SUMIF(Ajustes!$C:$C,'Balance de Prueba'!$E464,Ajustes!F:F)</f>
        <v>0</v>
      </c>
      <c r="J464" s="3">
        <f t="shared" si="32"/>
        <v>144500</v>
      </c>
    </row>
    <row r="465" spans="1:10" ht="12.75" hidden="1" customHeight="1" x14ac:dyDescent="0.3">
      <c r="A465" s="2" t="str">
        <f t="shared" si="33"/>
        <v>13</v>
      </c>
      <c r="B465" s="2" t="str">
        <f t="shared" si="30"/>
        <v>1330</v>
      </c>
      <c r="C465" s="2">
        <v>13301516</v>
      </c>
      <c r="D465" s="2">
        <v>12747938</v>
      </c>
      <c r="E465" s="2" t="str">
        <f t="shared" si="31"/>
        <v>1330151612747938</v>
      </c>
      <c r="F465" s="8">
        <v>315432</v>
      </c>
      <c r="G465" s="2" t="s">
        <v>453</v>
      </c>
      <c r="H465" s="8">
        <f>+SUMIF(Ajustes!$C:$C,'Balance de Prueba'!$E465,Ajustes!E:E)</f>
        <v>0</v>
      </c>
      <c r="I465" s="8">
        <f>+SUMIF(Ajustes!$C:$C,'Balance de Prueba'!$E465,Ajustes!F:F)</f>
        <v>0</v>
      </c>
      <c r="J465" s="3">
        <f t="shared" si="32"/>
        <v>315432</v>
      </c>
    </row>
    <row r="466" spans="1:10" ht="12.75" hidden="1" customHeight="1" x14ac:dyDescent="0.3">
      <c r="A466" s="2" t="str">
        <f t="shared" si="33"/>
        <v>13</v>
      </c>
      <c r="B466" s="2" t="str">
        <f t="shared" si="30"/>
        <v>1330</v>
      </c>
      <c r="C466" s="2">
        <v>13301516</v>
      </c>
      <c r="D466" s="2">
        <v>12968216</v>
      </c>
      <c r="E466" s="2" t="str">
        <f t="shared" si="31"/>
        <v>1330151612968216</v>
      </c>
      <c r="F466" s="8">
        <v>21500</v>
      </c>
      <c r="G466" s="2" t="s">
        <v>454</v>
      </c>
      <c r="H466" s="8">
        <f>+SUMIF(Ajustes!$C:$C,'Balance de Prueba'!$E466,Ajustes!E:E)</f>
        <v>0</v>
      </c>
      <c r="I466" s="8">
        <f>+SUMIF(Ajustes!$C:$C,'Balance de Prueba'!$E466,Ajustes!F:F)</f>
        <v>0</v>
      </c>
      <c r="J466" s="3">
        <f t="shared" si="32"/>
        <v>21500</v>
      </c>
    </row>
    <row r="467" spans="1:10" ht="12.75" hidden="1" customHeight="1" x14ac:dyDescent="0.3">
      <c r="A467" s="2" t="str">
        <f t="shared" si="33"/>
        <v>13</v>
      </c>
      <c r="B467" s="2" t="str">
        <f t="shared" si="30"/>
        <v>1330</v>
      </c>
      <c r="C467" s="2">
        <v>13301516</v>
      </c>
      <c r="D467" s="2">
        <v>42889089</v>
      </c>
      <c r="E467" s="2" t="str">
        <f t="shared" si="31"/>
        <v>1330151642889089</v>
      </c>
      <c r="F467" s="8">
        <v>371601</v>
      </c>
      <c r="G467" s="2" t="s">
        <v>376</v>
      </c>
      <c r="H467" s="8">
        <f>+SUMIF(Ajustes!$C:$C,'Balance de Prueba'!$E467,Ajustes!E:E)</f>
        <v>0</v>
      </c>
      <c r="I467" s="8">
        <f>+SUMIF(Ajustes!$C:$C,'Balance de Prueba'!$E467,Ajustes!F:F)</f>
        <v>0</v>
      </c>
      <c r="J467" s="3">
        <f t="shared" si="32"/>
        <v>371601</v>
      </c>
    </row>
    <row r="468" spans="1:10" ht="12.75" hidden="1" customHeight="1" x14ac:dyDescent="0.3">
      <c r="A468" s="2" t="str">
        <f t="shared" si="33"/>
        <v>13</v>
      </c>
      <c r="B468" s="2" t="str">
        <f t="shared" si="30"/>
        <v>1330</v>
      </c>
      <c r="C468" s="2">
        <v>13301516</v>
      </c>
      <c r="D468" s="2">
        <v>75088503</v>
      </c>
      <c r="E468" s="2" t="str">
        <f t="shared" si="31"/>
        <v>1330151675088503</v>
      </c>
      <c r="F468" s="8">
        <v>402000</v>
      </c>
      <c r="G468" s="2" t="s">
        <v>455</v>
      </c>
      <c r="H468" s="8">
        <f>+SUMIF(Ajustes!$C:$C,'Balance de Prueba'!$E468,Ajustes!E:E)</f>
        <v>0</v>
      </c>
      <c r="I468" s="8">
        <f>+SUMIF(Ajustes!$C:$C,'Balance de Prueba'!$E468,Ajustes!F:F)</f>
        <v>0</v>
      </c>
      <c r="J468" s="3">
        <f t="shared" si="32"/>
        <v>402000</v>
      </c>
    </row>
    <row r="469" spans="1:10" ht="12.75" hidden="1" customHeight="1" x14ac:dyDescent="0.3">
      <c r="A469" s="2" t="str">
        <f t="shared" si="33"/>
        <v>13</v>
      </c>
      <c r="B469" s="2" t="str">
        <f t="shared" si="30"/>
        <v>1330</v>
      </c>
      <c r="C469" s="2">
        <v>13301516</v>
      </c>
      <c r="D469" s="2">
        <v>98400420</v>
      </c>
      <c r="E469" s="2" t="str">
        <f t="shared" si="31"/>
        <v>1330151698400420</v>
      </c>
      <c r="F469" s="8">
        <v>100000</v>
      </c>
      <c r="G469" s="2" t="s">
        <v>456</v>
      </c>
      <c r="H469" s="8">
        <f>+SUMIF(Ajustes!$C:$C,'Balance de Prueba'!$E469,Ajustes!E:E)</f>
        <v>0</v>
      </c>
      <c r="I469" s="8">
        <f>+SUMIF(Ajustes!$C:$C,'Balance de Prueba'!$E469,Ajustes!F:F)</f>
        <v>0</v>
      </c>
      <c r="J469" s="3">
        <f t="shared" si="32"/>
        <v>100000</v>
      </c>
    </row>
    <row r="470" spans="1:10" ht="12.75" hidden="1" customHeight="1" x14ac:dyDescent="0.3">
      <c r="A470" s="2" t="str">
        <f t="shared" si="33"/>
        <v>13</v>
      </c>
      <c r="B470" s="2" t="str">
        <f t="shared" si="30"/>
        <v>1330</v>
      </c>
      <c r="C470" s="2">
        <v>13301516</v>
      </c>
      <c r="D470" s="2">
        <v>117130175</v>
      </c>
      <c r="E470" s="2" t="str">
        <f t="shared" si="31"/>
        <v>13301516117130175</v>
      </c>
      <c r="F470" s="8">
        <v>500000</v>
      </c>
      <c r="G470" s="2" t="s">
        <v>457</v>
      </c>
      <c r="H470" s="8">
        <f>+SUMIF(Ajustes!$C:$C,'Balance de Prueba'!$E470,Ajustes!E:E)</f>
        <v>0</v>
      </c>
      <c r="I470" s="8">
        <f>+SUMIF(Ajustes!$C:$C,'Balance de Prueba'!$E470,Ajustes!F:F)</f>
        <v>0</v>
      </c>
      <c r="J470" s="3">
        <f t="shared" si="32"/>
        <v>500000</v>
      </c>
    </row>
    <row r="471" spans="1:10" ht="12.75" hidden="1" customHeight="1" x14ac:dyDescent="0.3">
      <c r="A471" s="2" t="str">
        <f t="shared" si="33"/>
        <v>13</v>
      </c>
      <c r="B471" s="2" t="str">
        <f t="shared" si="30"/>
        <v>1335</v>
      </c>
      <c r="C471" s="2">
        <v>13350511</v>
      </c>
      <c r="D471" s="2">
        <v>890902266</v>
      </c>
      <c r="E471" s="2" t="str">
        <f t="shared" si="31"/>
        <v>13350511890902266</v>
      </c>
      <c r="F471" s="8">
        <v>20000000</v>
      </c>
      <c r="G471" s="2" t="s">
        <v>384</v>
      </c>
      <c r="H471" s="8">
        <f>+SUMIF(Ajustes!$C:$C,'Balance de Prueba'!$E471,Ajustes!E:E)</f>
        <v>0</v>
      </c>
      <c r="I471" s="8">
        <f>+SUMIF(Ajustes!$C:$C,'Balance de Prueba'!$E471,Ajustes!F:F)</f>
        <v>0</v>
      </c>
      <c r="J471" s="3">
        <f t="shared" si="32"/>
        <v>20000000</v>
      </c>
    </row>
    <row r="472" spans="1:10" ht="12.75" hidden="1" customHeight="1" x14ac:dyDescent="0.3">
      <c r="A472" s="2" t="str">
        <f t="shared" si="33"/>
        <v>13</v>
      </c>
      <c r="B472" s="2" t="str">
        <f t="shared" si="30"/>
        <v>1345</v>
      </c>
      <c r="C472" s="2">
        <v>13450501</v>
      </c>
      <c r="D472" s="2">
        <v>101</v>
      </c>
      <c r="E472" s="2" t="str">
        <f t="shared" si="31"/>
        <v>13450501101</v>
      </c>
      <c r="F472" s="8">
        <v>2765387322</v>
      </c>
      <c r="G472" s="2" t="s">
        <v>458</v>
      </c>
      <c r="H472" s="8">
        <f>+SUMIF(Ajustes!$C:$C,'Balance de Prueba'!$E472,Ajustes!E:E)</f>
        <v>0</v>
      </c>
      <c r="I472" s="8">
        <f>+SUMIF(Ajustes!$C:$C,'Balance de Prueba'!$E472,Ajustes!F:F)</f>
        <v>0</v>
      </c>
      <c r="J472" s="3">
        <f t="shared" si="32"/>
        <v>2765387322</v>
      </c>
    </row>
    <row r="473" spans="1:10" ht="12.75" hidden="1" customHeight="1" x14ac:dyDescent="0.3">
      <c r="A473" s="2" t="str">
        <f t="shared" si="33"/>
        <v>13</v>
      </c>
      <c r="B473" s="2" t="str">
        <f t="shared" si="30"/>
        <v>1355</v>
      </c>
      <c r="C473" s="2">
        <v>13552068</v>
      </c>
      <c r="E473" s="2" t="str">
        <f t="shared" si="31"/>
        <v>13552068</v>
      </c>
      <c r="F473" s="8">
        <v>1201886367</v>
      </c>
      <c r="G473" s="2" t="s">
        <v>459</v>
      </c>
      <c r="H473" s="8">
        <f>+SUMIF(Ajustes!$C:$C,'Balance de Prueba'!$E473,Ajustes!E:E)</f>
        <v>0</v>
      </c>
      <c r="I473" s="8">
        <f>+SUMIF(Ajustes!$C:$C,'Balance de Prueba'!$E473,Ajustes!F:F)</f>
        <v>0</v>
      </c>
      <c r="J473" s="3">
        <f t="shared" si="32"/>
        <v>1201886367</v>
      </c>
    </row>
    <row r="474" spans="1:10" ht="12.75" hidden="1" customHeight="1" x14ac:dyDescent="0.3">
      <c r="A474" s="2" t="str">
        <f t="shared" si="33"/>
        <v>13</v>
      </c>
      <c r="B474" s="2" t="str">
        <f t="shared" si="30"/>
        <v>1365</v>
      </c>
      <c r="C474" s="2">
        <v>13650502</v>
      </c>
      <c r="E474" s="2" t="str">
        <f t="shared" si="31"/>
        <v>13650502</v>
      </c>
      <c r="F474" s="8">
        <v>947895041</v>
      </c>
      <c r="G474" s="2" t="s">
        <v>461</v>
      </c>
      <c r="H474" s="8">
        <f>+SUMIF(Ajustes!$C:$C,'Balance de Prueba'!$E474,Ajustes!E:E)</f>
        <v>0</v>
      </c>
      <c r="I474" s="8">
        <f>+SUMIF(Ajustes!$C:$C,'Balance de Prueba'!$E474,Ajustes!F:F)</f>
        <v>0</v>
      </c>
      <c r="J474" s="3">
        <f t="shared" si="32"/>
        <v>947895041</v>
      </c>
    </row>
    <row r="475" spans="1:10" ht="12.75" hidden="1" customHeight="1" x14ac:dyDescent="0.3">
      <c r="A475" s="2" t="str">
        <f t="shared" si="33"/>
        <v>13</v>
      </c>
      <c r="B475" s="2" t="str">
        <f t="shared" si="30"/>
        <v>1365</v>
      </c>
      <c r="C475" s="2">
        <v>13651027</v>
      </c>
      <c r="E475" s="2" t="str">
        <f t="shared" si="31"/>
        <v>13651027</v>
      </c>
      <c r="F475" s="8">
        <v>2327738</v>
      </c>
      <c r="G475" s="2" t="s">
        <v>462</v>
      </c>
      <c r="H475" s="8">
        <f>+SUMIF(Ajustes!$C:$C,'Balance de Prueba'!$E475,Ajustes!E:E)</f>
        <v>0</v>
      </c>
      <c r="I475" s="8">
        <f>+SUMIF(Ajustes!$C:$C,'Balance de Prueba'!$E475,Ajustes!F:F)</f>
        <v>0</v>
      </c>
      <c r="J475" s="3">
        <f t="shared" si="32"/>
        <v>2327738</v>
      </c>
    </row>
    <row r="476" spans="1:10" ht="12.75" hidden="1" customHeight="1" x14ac:dyDescent="0.3">
      <c r="A476" s="2" t="str">
        <f t="shared" si="33"/>
        <v>13</v>
      </c>
      <c r="B476" s="2" t="str">
        <f t="shared" si="30"/>
        <v>1365</v>
      </c>
      <c r="C476" s="2">
        <v>13652028</v>
      </c>
      <c r="E476" s="2" t="str">
        <f t="shared" si="31"/>
        <v>13652028</v>
      </c>
      <c r="F476" s="8">
        <v>3001897</v>
      </c>
      <c r="G476" s="2" t="s">
        <v>463</v>
      </c>
      <c r="H476" s="8">
        <f>+SUMIF(Ajustes!$C:$C,'Balance de Prueba'!$E476,Ajustes!E:E)</f>
        <v>0</v>
      </c>
      <c r="I476" s="8">
        <f>+SUMIF(Ajustes!$C:$C,'Balance de Prueba'!$E476,Ajustes!F:F)</f>
        <v>0</v>
      </c>
      <c r="J476" s="3">
        <f t="shared" si="32"/>
        <v>3001897</v>
      </c>
    </row>
    <row r="477" spans="1:10" ht="12.75" hidden="1" customHeight="1" x14ac:dyDescent="0.3">
      <c r="A477" s="2" t="str">
        <f t="shared" si="33"/>
        <v>13</v>
      </c>
      <c r="B477" s="2" t="str">
        <f t="shared" si="30"/>
        <v>1365</v>
      </c>
      <c r="C477" s="2">
        <v>13652521</v>
      </c>
      <c r="E477" s="2" t="str">
        <f t="shared" si="31"/>
        <v>13652521</v>
      </c>
      <c r="F477" s="8">
        <v>219793267</v>
      </c>
      <c r="G477" s="2" t="s">
        <v>464</v>
      </c>
      <c r="H477" s="8">
        <f>+SUMIF(Ajustes!$C:$C,'Balance de Prueba'!$E477,Ajustes!E:E)</f>
        <v>0</v>
      </c>
      <c r="I477" s="8">
        <f>+SUMIF(Ajustes!$C:$C,'Balance de Prueba'!$E477,Ajustes!F:F)</f>
        <v>0</v>
      </c>
      <c r="J477" s="3">
        <f t="shared" si="32"/>
        <v>219793267</v>
      </c>
    </row>
    <row r="478" spans="1:10" ht="12.75" hidden="1" customHeight="1" x14ac:dyDescent="0.3">
      <c r="A478" s="2" t="str">
        <f t="shared" si="33"/>
        <v>13</v>
      </c>
      <c r="B478" s="2" t="str">
        <f t="shared" si="30"/>
        <v>1365</v>
      </c>
      <c r="C478" s="2">
        <v>13652524</v>
      </c>
      <c r="E478" s="2" t="str">
        <f t="shared" si="31"/>
        <v>13652524</v>
      </c>
      <c r="F478" s="8">
        <v>10871</v>
      </c>
      <c r="G478" s="2" t="s">
        <v>465</v>
      </c>
      <c r="H478" s="8">
        <f>+SUMIF(Ajustes!$C:$C,'Balance de Prueba'!$E478,Ajustes!E:E)</f>
        <v>0</v>
      </c>
      <c r="I478" s="8">
        <f>+SUMIF(Ajustes!$C:$C,'Balance de Prueba'!$E478,Ajustes!F:F)</f>
        <v>0</v>
      </c>
      <c r="J478" s="3">
        <f t="shared" si="32"/>
        <v>10871</v>
      </c>
    </row>
    <row r="479" spans="1:10" ht="12.75" hidden="1" customHeight="1" x14ac:dyDescent="0.3">
      <c r="A479" s="2" t="str">
        <f t="shared" si="33"/>
        <v>13</v>
      </c>
      <c r="B479" s="2" t="str">
        <f t="shared" si="30"/>
        <v>1365</v>
      </c>
      <c r="C479" s="2">
        <v>13652525</v>
      </c>
      <c r="E479" s="2" t="str">
        <f t="shared" si="31"/>
        <v>13652525</v>
      </c>
      <c r="F479" s="8">
        <v>250248</v>
      </c>
      <c r="G479" s="2" t="s">
        <v>466</v>
      </c>
      <c r="H479" s="8">
        <f>+SUMIF(Ajustes!$C:$C,'Balance de Prueba'!$E479,Ajustes!E:E)</f>
        <v>0</v>
      </c>
      <c r="I479" s="8">
        <f>+SUMIF(Ajustes!$C:$C,'Balance de Prueba'!$E479,Ajustes!F:F)</f>
        <v>0</v>
      </c>
      <c r="J479" s="3">
        <f t="shared" si="32"/>
        <v>250248</v>
      </c>
    </row>
    <row r="480" spans="1:10" ht="12.75" hidden="1" customHeight="1" x14ac:dyDescent="0.3">
      <c r="A480" s="2" t="str">
        <f t="shared" si="33"/>
        <v>13</v>
      </c>
      <c r="B480" s="2" t="str">
        <f t="shared" si="30"/>
        <v>1365</v>
      </c>
      <c r="C480" s="2">
        <v>13659504</v>
      </c>
      <c r="E480" s="2" t="str">
        <f t="shared" si="31"/>
        <v>13659504</v>
      </c>
      <c r="F480" s="8">
        <v>24997792</v>
      </c>
      <c r="G480" s="2" t="s">
        <v>467</v>
      </c>
      <c r="H480" s="8">
        <f>+SUMIF(Ajustes!$C:$C,'Balance de Prueba'!$E480,Ajustes!E:E)</f>
        <v>0</v>
      </c>
      <c r="I480" s="8">
        <f>+SUMIF(Ajustes!$C:$C,'Balance de Prueba'!$E480,Ajustes!F:F)</f>
        <v>0</v>
      </c>
      <c r="J480" s="3">
        <f t="shared" si="32"/>
        <v>24997792</v>
      </c>
    </row>
    <row r="481" spans="1:10" ht="12.75" hidden="1" customHeight="1" x14ac:dyDescent="0.3">
      <c r="A481" s="2" t="str">
        <f t="shared" si="33"/>
        <v>13</v>
      </c>
      <c r="B481" s="2" t="str">
        <f t="shared" si="30"/>
        <v>1365</v>
      </c>
      <c r="C481" s="2">
        <v>13659529</v>
      </c>
      <c r="E481" s="2" t="str">
        <f t="shared" si="31"/>
        <v>13659529</v>
      </c>
      <c r="F481" s="8">
        <v>622144</v>
      </c>
      <c r="G481" s="2" t="s">
        <v>468</v>
      </c>
      <c r="H481" s="8">
        <f>+SUMIF(Ajustes!$C:$C,'Balance de Prueba'!$E481,Ajustes!E:E)</f>
        <v>0</v>
      </c>
      <c r="I481" s="8">
        <f>+SUMIF(Ajustes!$C:$C,'Balance de Prueba'!$E481,Ajustes!F:F)</f>
        <v>0</v>
      </c>
      <c r="J481" s="3">
        <f t="shared" si="32"/>
        <v>622144</v>
      </c>
    </row>
    <row r="482" spans="1:10" ht="12.75" hidden="1" customHeight="1" x14ac:dyDescent="0.3">
      <c r="A482" s="2" t="str">
        <f t="shared" si="33"/>
        <v>13</v>
      </c>
      <c r="B482" s="2" t="str">
        <f t="shared" si="30"/>
        <v>1365</v>
      </c>
      <c r="C482" s="2">
        <v>13659531</v>
      </c>
      <c r="E482" s="2" t="str">
        <f t="shared" si="31"/>
        <v>13659531</v>
      </c>
      <c r="F482" s="8">
        <v>61016</v>
      </c>
      <c r="G482" s="2" t="s">
        <v>469</v>
      </c>
      <c r="H482" s="8">
        <f>+SUMIF(Ajustes!$C:$C,'Balance de Prueba'!$E482,Ajustes!E:E)</f>
        <v>0</v>
      </c>
      <c r="I482" s="8">
        <f>+SUMIF(Ajustes!$C:$C,'Balance de Prueba'!$E482,Ajustes!F:F)</f>
        <v>0</v>
      </c>
      <c r="J482" s="3">
        <f t="shared" si="32"/>
        <v>61016</v>
      </c>
    </row>
    <row r="483" spans="1:10" ht="12.75" hidden="1" customHeight="1" x14ac:dyDescent="0.3">
      <c r="A483" s="2" t="str">
        <f t="shared" si="33"/>
        <v>13</v>
      </c>
      <c r="B483" s="2" t="str">
        <f t="shared" si="30"/>
        <v>1365</v>
      </c>
      <c r="C483" s="2">
        <v>13659532</v>
      </c>
      <c r="E483" s="2" t="str">
        <f t="shared" si="31"/>
        <v>13659532</v>
      </c>
      <c r="F483" s="8">
        <v>2185913</v>
      </c>
      <c r="G483" s="2" t="s">
        <v>470</v>
      </c>
      <c r="H483" s="8">
        <f>+SUMIF(Ajustes!$C:$C,'Balance de Prueba'!$E483,Ajustes!E:E)</f>
        <v>0</v>
      </c>
      <c r="I483" s="8">
        <f>+SUMIF(Ajustes!$C:$C,'Balance de Prueba'!$E483,Ajustes!F:F)</f>
        <v>0</v>
      </c>
      <c r="J483" s="3">
        <f t="shared" si="32"/>
        <v>2185913</v>
      </c>
    </row>
    <row r="484" spans="1:10" ht="12.75" hidden="1" customHeight="1" x14ac:dyDescent="0.3">
      <c r="A484" s="2" t="str">
        <f>+LEFT(C484,2)</f>
        <v>13</v>
      </c>
      <c r="B484" s="2" t="str">
        <f>+LEFT(C484,4)</f>
        <v>1380</v>
      </c>
      <c r="C484" s="2">
        <v>13809001</v>
      </c>
      <c r="E484" s="2" t="str">
        <f t="shared" si="31"/>
        <v>13809001</v>
      </c>
      <c r="F484" s="8">
        <v>0</v>
      </c>
      <c r="G484" s="2" t="s">
        <v>3417</v>
      </c>
      <c r="H484" s="8">
        <f>ABS('Impto Dif'!I74)</f>
        <v>619587080.27999997</v>
      </c>
      <c r="I484" s="8">
        <v>0</v>
      </c>
      <c r="J484" s="3">
        <f t="shared" si="32"/>
        <v>619587080.27999997</v>
      </c>
    </row>
    <row r="485" spans="1:10" ht="12.75" hidden="1" customHeight="1" x14ac:dyDescent="0.3">
      <c r="A485" s="2" t="str">
        <f t="shared" si="33"/>
        <v>13</v>
      </c>
      <c r="B485" s="2" t="str">
        <f t="shared" si="30"/>
        <v>1390</v>
      </c>
      <c r="C485" s="2">
        <v>13900101</v>
      </c>
      <c r="D485" s="2">
        <v>805003073</v>
      </c>
      <c r="E485" s="2" t="str">
        <f t="shared" si="31"/>
        <v>13900101805003073</v>
      </c>
      <c r="F485" s="8">
        <v>2753836</v>
      </c>
      <c r="G485" s="2" t="s">
        <v>471</v>
      </c>
      <c r="H485" s="8">
        <f>+SUMIF(Ajustes!$C:$C,'Balance de Prueba'!$E485,Ajustes!E:E)</f>
        <v>0</v>
      </c>
      <c r="I485" s="8">
        <f>+SUMIF(Ajustes!$C:$C,'Balance de Prueba'!$E485,Ajustes!F:F)</f>
        <v>0</v>
      </c>
      <c r="J485" s="3">
        <f t="shared" si="32"/>
        <v>2753836</v>
      </c>
    </row>
    <row r="486" spans="1:10" ht="12.75" hidden="1" customHeight="1" x14ac:dyDescent="0.3">
      <c r="A486" s="2" t="str">
        <f t="shared" si="33"/>
        <v>13</v>
      </c>
      <c r="B486" s="2" t="str">
        <f t="shared" si="30"/>
        <v>1390</v>
      </c>
      <c r="C486" s="2">
        <v>13900101</v>
      </c>
      <c r="D486" s="2">
        <v>830118504</v>
      </c>
      <c r="E486" s="2" t="str">
        <f t="shared" si="31"/>
        <v>13900101830118504</v>
      </c>
      <c r="F486" s="8">
        <v>15787310</v>
      </c>
      <c r="G486" s="2" t="s">
        <v>151</v>
      </c>
      <c r="H486" s="8">
        <f>+SUMIF(Ajustes!$C:$C,'Balance de Prueba'!$E486,Ajustes!E:E)</f>
        <v>0</v>
      </c>
      <c r="I486" s="8">
        <f>+SUMIF(Ajustes!$C:$C,'Balance de Prueba'!$E486,Ajustes!F:F)</f>
        <v>0</v>
      </c>
      <c r="J486" s="3">
        <f t="shared" si="32"/>
        <v>15787310</v>
      </c>
    </row>
    <row r="487" spans="1:10" ht="12.75" hidden="1" customHeight="1" x14ac:dyDescent="0.3">
      <c r="A487" s="2" t="str">
        <f t="shared" si="33"/>
        <v>13</v>
      </c>
      <c r="B487" s="2" t="str">
        <f t="shared" si="30"/>
        <v>1390</v>
      </c>
      <c r="C487" s="2">
        <v>13900101</v>
      </c>
      <c r="D487" s="2">
        <v>830506889</v>
      </c>
      <c r="E487" s="2" t="str">
        <f t="shared" si="31"/>
        <v>13900101830506889</v>
      </c>
      <c r="F487" s="8">
        <v>141574566</v>
      </c>
      <c r="G487" s="2" t="s">
        <v>472</v>
      </c>
      <c r="H487" s="8">
        <f>+SUMIF(Ajustes!$C:$C,'Balance de Prueba'!$E487,Ajustes!E:E)</f>
        <v>0</v>
      </c>
      <c r="I487" s="8">
        <f>+SUMIF(Ajustes!$C:$C,'Balance de Prueba'!$E487,Ajustes!F:F)</f>
        <v>0</v>
      </c>
      <c r="J487" s="3">
        <f t="shared" si="32"/>
        <v>141574566</v>
      </c>
    </row>
    <row r="488" spans="1:10" ht="12.75" hidden="1" customHeight="1" x14ac:dyDescent="0.3">
      <c r="A488" s="2" t="str">
        <f t="shared" si="33"/>
        <v>13</v>
      </c>
      <c r="B488" s="2" t="str">
        <f t="shared" si="30"/>
        <v>1390</v>
      </c>
      <c r="C488" s="2">
        <v>13900101</v>
      </c>
      <c r="D488" s="2">
        <v>900115498</v>
      </c>
      <c r="E488" s="2" t="str">
        <f t="shared" si="31"/>
        <v>13900101900115498</v>
      </c>
      <c r="F488" s="8">
        <v>707098</v>
      </c>
      <c r="G488" s="2" t="s">
        <v>473</v>
      </c>
      <c r="H488" s="8">
        <f>+SUMIF(Ajustes!$C:$C,'Balance de Prueba'!$E488,Ajustes!E:E)</f>
        <v>0</v>
      </c>
      <c r="I488" s="8">
        <f>+SUMIF(Ajustes!$C:$C,'Balance de Prueba'!$E488,Ajustes!F:F)</f>
        <v>0</v>
      </c>
      <c r="J488" s="3">
        <f t="shared" si="32"/>
        <v>707098</v>
      </c>
    </row>
    <row r="489" spans="1:10" ht="12.75" hidden="1" customHeight="1" x14ac:dyDescent="0.3">
      <c r="A489" s="2" t="str">
        <f t="shared" si="33"/>
        <v>13</v>
      </c>
      <c r="B489" s="2" t="str">
        <f t="shared" si="30"/>
        <v>1390</v>
      </c>
      <c r="C489" s="2">
        <v>13900101</v>
      </c>
      <c r="D489" s="2">
        <v>900192840</v>
      </c>
      <c r="E489" s="2" t="str">
        <f t="shared" si="31"/>
        <v>13900101900192840</v>
      </c>
      <c r="F489" s="8">
        <v>2500000</v>
      </c>
      <c r="G489" s="2" t="s">
        <v>474</v>
      </c>
      <c r="H489" s="8">
        <f>+SUMIF(Ajustes!$C:$C,'Balance de Prueba'!$E489,Ajustes!E:E)</f>
        <v>0</v>
      </c>
      <c r="I489" s="8">
        <f>+SUMIF(Ajustes!$C:$C,'Balance de Prueba'!$E489,Ajustes!F:F)</f>
        <v>0</v>
      </c>
      <c r="J489" s="3">
        <f t="shared" si="32"/>
        <v>2500000</v>
      </c>
    </row>
    <row r="490" spans="1:10" ht="12.75" hidden="1" customHeight="1" x14ac:dyDescent="0.3">
      <c r="A490" s="2" t="str">
        <f t="shared" si="33"/>
        <v>13</v>
      </c>
      <c r="B490" s="2" t="str">
        <f t="shared" si="30"/>
        <v>1390</v>
      </c>
      <c r="C490" s="2">
        <v>13900101</v>
      </c>
      <c r="D490" s="2">
        <v>900225204</v>
      </c>
      <c r="E490" s="2" t="str">
        <f t="shared" si="31"/>
        <v>13900101900225204</v>
      </c>
      <c r="F490" s="8">
        <v>6386889</v>
      </c>
      <c r="G490" s="2" t="s">
        <v>295</v>
      </c>
      <c r="H490" s="8">
        <f>+SUMIF(Ajustes!$C:$C,'Balance de Prueba'!$E490,Ajustes!E:E)</f>
        <v>0</v>
      </c>
      <c r="I490" s="8">
        <f>+SUMIF(Ajustes!$C:$C,'Balance de Prueba'!$E490,Ajustes!F:F)</f>
        <v>0</v>
      </c>
      <c r="J490" s="3">
        <f t="shared" si="32"/>
        <v>6386889</v>
      </c>
    </row>
    <row r="491" spans="1:10" ht="12.75" hidden="1" customHeight="1" x14ac:dyDescent="0.3">
      <c r="A491" s="2" t="str">
        <f t="shared" si="33"/>
        <v>13</v>
      </c>
      <c r="B491" s="2" t="str">
        <f t="shared" si="30"/>
        <v>1390</v>
      </c>
      <c r="C491" s="2">
        <v>13900102</v>
      </c>
      <c r="D491" s="2">
        <v>155</v>
      </c>
      <c r="E491" s="2" t="str">
        <f t="shared" si="31"/>
        <v>13900102155</v>
      </c>
      <c r="F491" s="8">
        <v>133234514</v>
      </c>
      <c r="G491" s="2" t="s">
        <v>475</v>
      </c>
      <c r="H491" s="8">
        <f>+SUMIF(Ajustes!$C:$C,'Balance de Prueba'!$E491,Ajustes!E:E)</f>
        <v>0</v>
      </c>
      <c r="I491" s="8">
        <f>+SUMIF(Ajustes!$C:$C,'Balance de Prueba'!$E491,Ajustes!F:F)</f>
        <v>0</v>
      </c>
      <c r="J491" s="3">
        <f t="shared" si="32"/>
        <v>133234514</v>
      </c>
    </row>
    <row r="492" spans="1:10" ht="12.75" hidden="1" customHeight="1" x14ac:dyDescent="0.3">
      <c r="A492" s="2" t="str">
        <f t="shared" si="33"/>
        <v>13</v>
      </c>
      <c r="B492" s="2" t="str">
        <f t="shared" si="30"/>
        <v>1390</v>
      </c>
      <c r="C492" s="2">
        <v>13900102</v>
      </c>
      <c r="D492" s="2">
        <v>193</v>
      </c>
      <c r="E492" s="2" t="str">
        <f t="shared" si="31"/>
        <v>13900102193</v>
      </c>
      <c r="F492" s="8">
        <v>57670022</v>
      </c>
      <c r="G492" s="2" t="s">
        <v>476</v>
      </c>
      <c r="H492" s="8">
        <f>+SUMIF(Ajustes!$C:$C,'Balance de Prueba'!$E492,Ajustes!E:E)</f>
        <v>0</v>
      </c>
      <c r="I492" s="8">
        <f>+SUMIF(Ajustes!$C:$C,'Balance de Prueba'!$E492,Ajustes!F:F)</f>
        <v>0</v>
      </c>
      <c r="J492" s="3">
        <f t="shared" si="32"/>
        <v>57670022</v>
      </c>
    </row>
    <row r="493" spans="1:10" ht="12.75" hidden="1" customHeight="1" x14ac:dyDescent="0.3">
      <c r="A493" s="2" t="str">
        <f t="shared" si="33"/>
        <v>13</v>
      </c>
      <c r="B493" s="2" t="str">
        <f t="shared" si="30"/>
        <v>1390</v>
      </c>
      <c r="C493" s="2">
        <v>13900102</v>
      </c>
      <c r="D493" s="2">
        <v>216</v>
      </c>
      <c r="E493" s="2" t="str">
        <f t="shared" si="31"/>
        <v>13900102216</v>
      </c>
      <c r="F493" s="8">
        <v>76874351</v>
      </c>
      <c r="G493" s="2" t="s">
        <v>477</v>
      </c>
      <c r="H493" s="8">
        <f>+SUMIF(Ajustes!$C:$C,'Balance de Prueba'!$E493,Ajustes!E:E)</f>
        <v>0</v>
      </c>
      <c r="I493" s="8">
        <f>+SUMIF(Ajustes!$C:$C,'Balance de Prueba'!$E493,Ajustes!F:F)</f>
        <v>0</v>
      </c>
      <c r="J493" s="3">
        <f t="shared" si="32"/>
        <v>76874351</v>
      </c>
    </row>
    <row r="494" spans="1:10" ht="12.75" hidden="1" customHeight="1" x14ac:dyDescent="0.3">
      <c r="A494" s="2" t="str">
        <f t="shared" si="33"/>
        <v>13</v>
      </c>
      <c r="B494" s="2" t="str">
        <f t="shared" si="30"/>
        <v>1390</v>
      </c>
      <c r="C494" s="2">
        <v>13900102</v>
      </c>
      <c r="D494" s="2">
        <v>223</v>
      </c>
      <c r="E494" s="2" t="str">
        <f t="shared" si="31"/>
        <v>13900102223</v>
      </c>
      <c r="F494" s="8">
        <v>19268300</v>
      </c>
      <c r="G494" s="2" t="s">
        <v>478</v>
      </c>
      <c r="H494" s="8">
        <f>+SUMIF(Ajustes!$C:$C,'Balance de Prueba'!$E494,Ajustes!E:E)</f>
        <v>0</v>
      </c>
      <c r="I494" s="8">
        <f>+SUMIF(Ajustes!$C:$C,'Balance de Prueba'!$E494,Ajustes!F:F)</f>
        <v>0</v>
      </c>
      <c r="J494" s="3">
        <f t="shared" si="32"/>
        <v>19268300</v>
      </c>
    </row>
    <row r="495" spans="1:10" ht="12.75" hidden="1" customHeight="1" x14ac:dyDescent="0.3">
      <c r="A495" s="2" t="str">
        <f t="shared" si="33"/>
        <v>13</v>
      </c>
      <c r="B495" s="2" t="str">
        <f t="shared" si="30"/>
        <v>1390</v>
      </c>
      <c r="C495" s="2">
        <v>13900102</v>
      </c>
      <c r="D495" s="2">
        <v>225</v>
      </c>
      <c r="E495" s="2" t="str">
        <f t="shared" si="31"/>
        <v>13900102225</v>
      </c>
      <c r="F495" s="8">
        <v>294901139</v>
      </c>
      <c r="G495" s="2" t="s">
        <v>479</v>
      </c>
      <c r="H495" s="8">
        <f>+SUMIF(Ajustes!$C:$C,'Balance de Prueba'!$E495,Ajustes!E:E)</f>
        <v>0</v>
      </c>
      <c r="I495" s="8">
        <f>+SUMIF(Ajustes!$C:$C,'Balance de Prueba'!$E495,Ajustes!F:F)</f>
        <v>0</v>
      </c>
      <c r="J495" s="3">
        <f t="shared" si="32"/>
        <v>294901139</v>
      </c>
    </row>
    <row r="496" spans="1:10" ht="12.75" hidden="1" customHeight="1" x14ac:dyDescent="0.3">
      <c r="A496" s="2" t="str">
        <f t="shared" si="33"/>
        <v>13</v>
      </c>
      <c r="B496" s="2" t="str">
        <f t="shared" si="30"/>
        <v>1390</v>
      </c>
      <c r="C496" s="2">
        <v>13900102</v>
      </c>
      <c r="D496" s="2">
        <v>232</v>
      </c>
      <c r="E496" s="2" t="str">
        <f t="shared" si="31"/>
        <v>13900102232</v>
      </c>
      <c r="F496" s="8">
        <v>57157485</v>
      </c>
      <c r="G496" s="2" t="s">
        <v>480</v>
      </c>
      <c r="H496" s="8">
        <f>+SUMIF(Ajustes!$C:$C,'Balance de Prueba'!$E496,Ajustes!E:E)</f>
        <v>0</v>
      </c>
      <c r="I496" s="8">
        <f>+SUMIF(Ajustes!$C:$C,'Balance de Prueba'!$E496,Ajustes!F:F)</f>
        <v>0</v>
      </c>
      <c r="J496" s="3">
        <f t="shared" si="32"/>
        <v>57157485</v>
      </c>
    </row>
    <row r="497" spans="1:10" ht="12.75" hidden="1" customHeight="1" x14ac:dyDescent="0.3">
      <c r="A497" s="2" t="str">
        <f t="shared" si="33"/>
        <v>13</v>
      </c>
      <c r="B497" s="2" t="str">
        <f t="shared" si="30"/>
        <v>1390</v>
      </c>
      <c r="C497" s="2">
        <v>13900102</v>
      </c>
      <c r="D497" s="2">
        <v>235</v>
      </c>
      <c r="E497" s="2" t="str">
        <f t="shared" si="31"/>
        <v>13900102235</v>
      </c>
      <c r="F497" s="8">
        <v>31260486</v>
      </c>
      <c r="G497" s="2" t="s">
        <v>481</v>
      </c>
      <c r="H497" s="8">
        <f>+SUMIF(Ajustes!$C:$C,'Balance de Prueba'!$E497,Ajustes!E:E)</f>
        <v>0</v>
      </c>
      <c r="I497" s="8">
        <f>+SUMIF(Ajustes!$C:$C,'Balance de Prueba'!$E497,Ajustes!F:F)</f>
        <v>0</v>
      </c>
      <c r="J497" s="3">
        <f t="shared" si="32"/>
        <v>31260486</v>
      </c>
    </row>
    <row r="498" spans="1:10" ht="12.75" hidden="1" customHeight="1" x14ac:dyDescent="0.3">
      <c r="A498" s="2" t="str">
        <f t="shared" si="33"/>
        <v>13</v>
      </c>
      <c r="B498" s="2" t="str">
        <f t="shared" si="30"/>
        <v>1390</v>
      </c>
      <c r="C498" s="2">
        <v>13900102</v>
      </c>
      <c r="D498" s="2">
        <v>245</v>
      </c>
      <c r="E498" s="2" t="str">
        <f t="shared" si="31"/>
        <v>13900102245</v>
      </c>
      <c r="F498" s="8">
        <v>131916485</v>
      </c>
      <c r="G498" s="2" t="s">
        <v>482</v>
      </c>
      <c r="H498" s="8">
        <f>+SUMIF(Ajustes!$C:$C,'Balance de Prueba'!$E498,Ajustes!E:E)</f>
        <v>0</v>
      </c>
      <c r="I498" s="8">
        <f>+SUMIF(Ajustes!$C:$C,'Balance de Prueba'!$E498,Ajustes!F:F)</f>
        <v>0</v>
      </c>
      <c r="J498" s="3">
        <f t="shared" si="32"/>
        <v>131916485</v>
      </c>
    </row>
    <row r="499" spans="1:10" ht="12.75" hidden="1" customHeight="1" x14ac:dyDescent="0.3">
      <c r="A499" s="2" t="str">
        <f t="shared" si="33"/>
        <v>13</v>
      </c>
      <c r="B499" s="2" t="str">
        <f t="shared" si="30"/>
        <v>1390</v>
      </c>
      <c r="C499" s="2">
        <v>13900102</v>
      </c>
      <c r="D499" s="2">
        <v>246</v>
      </c>
      <c r="E499" s="2" t="str">
        <f t="shared" si="31"/>
        <v>13900102246</v>
      </c>
      <c r="F499" s="8">
        <v>95859792</v>
      </c>
      <c r="G499" s="2" t="s">
        <v>483</v>
      </c>
      <c r="H499" s="8">
        <f>+SUMIF(Ajustes!$C:$C,'Balance de Prueba'!$E499,Ajustes!E:E)</f>
        <v>0</v>
      </c>
      <c r="I499" s="8">
        <f>+SUMIF(Ajustes!$C:$C,'Balance de Prueba'!$E499,Ajustes!F:F)</f>
        <v>0</v>
      </c>
      <c r="J499" s="3">
        <f t="shared" si="32"/>
        <v>95859792</v>
      </c>
    </row>
    <row r="500" spans="1:10" ht="12.75" hidden="1" customHeight="1" x14ac:dyDescent="0.3">
      <c r="A500" s="2" t="str">
        <f t="shared" si="33"/>
        <v>13</v>
      </c>
      <c r="B500" s="2" t="str">
        <f t="shared" si="30"/>
        <v>1390</v>
      </c>
      <c r="C500" s="2">
        <v>13900102</v>
      </c>
      <c r="D500" s="2">
        <v>252</v>
      </c>
      <c r="E500" s="2" t="str">
        <f t="shared" si="31"/>
        <v>13900102252</v>
      </c>
      <c r="F500" s="8">
        <v>115637548</v>
      </c>
      <c r="G500" s="2" t="s">
        <v>484</v>
      </c>
      <c r="H500" s="8">
        <f>+SUMIF(Ajustes!$C:$C,'Balance de Prueba'!$E500,Ajustes!E:E)</f>
        <v>0</v>
      </c>
      <c r="I500" s="8">
        <f>+SUMIF(Ajustes!$C:$C,'Balance de Prueba'!$E500,Ajustes!F:F)</f>
        <v>0</v>
      </c>
      <c r="J500" s="3">
        <f t="shared" si="32"/>
        <v>115637548</v>
      </c>
    </row>
    <row r="501" spans="1:10" ht="12.75" hidden="1" customHeight="1" x14ac:dyDescent="0.3">
      <c r="A501" s="2" t="str">
        <f t="shared" si="33"/>
        <v>13</v>
      </c>
      <c r="B501" s="2" t="str">
        <f t="shared" si="30"/>
        <v>1390</v>
      </c>
      <c r="C501" s="2">
        <v>13900103</v>
      </c>
      <c r="D501" s="2">
        <v>8262567</v>
      </c>
      <c r="E501" s="2" t="str">
        <f t="shared" si="31"/>
        <v>139001038262567</v>
      </c>
      <c r="F501" s="8">
        <v>1637148</v>
      </c>
      <c r="G501" s="2" t="s">
        <v>485</v>
      </c>
      <c r="H501" s="8">
        <f>+SUMIF(Ajustes!$C:$C,'Balance de Prueba'!$E501,Ajustes!E:E)</f>
        <v>0</v>
      </c>
      <c r="I501" s="8">
        <f>+SUMIF(Ajustes!$C:$C,'Balance de Prueba'!$E501,Ajustes!F:F)</f>
        <v>1637148</v>
      </c>
      <c r="J501" s="3">
        <f t="shared" si="32"/>
        <v>0</v>
      </c>
    </row>
    <row r="502" spans="1:10" ht="12.75" hidden="1" customHeight="1" x14ac:dyDescent="0.3">
      <c r="A502" s="2" t="str">
        <f t="shared" si="33"/>
        <v>13</v>
      </c>
      <c r="B502" s="2" t="str">
        <f t="shared" si="30"/>
        <v>1390</v>
      </c>
      <c r="C502" s="2">
        <v>13900103</v>
      </c>
      <c r="D502" s="2">
        <v>71390608</v>
      </c>
      <c r="E502" s="2" t="str">
        <f t="shared" si="31"/>
        <v>1390010371390608</v>
      </c>
      <c r="F502" s="8">
        <v>9658693</v>
      </c>
      <c r="G502" s="2" t="s">
        <v>486</v>
      </c>
      <c r="H502" s="8">
        <f>+SUMIF(Ajustes!$C:$C,'Balance de Prueba'!$E502,Ajustes!E:E)</f>
        <v>0</v>
      </c>
      <c r="I502" s="8">
        <f>+SUMIF(Ajustes!$C:$C,'Balance de Prueba'!$E502,Ajustes!F:F)</f>
        <v>9658693</v>
      </c>
      <c r="J502" s="3">
        <f t="shared" si="32"/>
        <v>0</v>
      </c>
    </row>
    <row r="503" spans="1:10" ht="12.75" hidden="1" customHeight="1" x14ac:dyDescent="0.3">
      <c r="A503" s="2" t="str">
        <f t="shared" si="33"/>
        <v>13</v>
      </c>
      <c r="B503" s="2" t="str">
        <f t="shared" si="30"/>
        <v>1399</v>
      </c>
      <c r="C503" s="2">
        <v>13990501</v>
      </c>
      <c r="E503" s="2" t="str">
        <f t="shared" si="31"/>
        <v>13990501</v>
      </c>
      <c r="F503" s="8">
        <v>-59237791</v>
      </c>
      <c r="G503" s="2" t="s">
        <v>487</v>
      </c>
      <c r="H503" s="8">
        <f>+SUMIF(Ajustes!$C:$C,'Balance de Prueba'!$E503,Ajustes!E:E)</f>
        <v>0</v>
      </c>
      <c r="I503" s="8">
        <f>+SUMIF(Ajustes!$C:$C,'Balance de Prueba'!$E503,Ajustes!F:F)</f>
        <v>0</v>
      </c>
      <c r="J503" s="3">
        <f t="shared" si="32"/>
        <v>-59237791</v>
      </c>
    </row>
    <row r="504" spans="1:10" ht="12.75" hidden="1" customHeight="1" x14ac:dyDescent="0.3">
      <c r="A504" s="2" t="str">
        <f t="shared" si="33"/>
        <v>13</v>
      </c>
      <c r="B504" s="2" t="str">
        <f t="shared" si="30"/>
        <v>1399</v>
      </c>
      <c r="C504" s="2">
        <v>13990502</v>
      </c>
      <c r="E504" s="2" t="str">
        <f t="shared" si="31"/>
        <v>13990502</v>
      </c>
      <c r="F504" s="8">
        <v>-1013780122</v>
      </c>
      <c r="G504" s="2" t="s">
        <v>488</v>
      </c>
      <c r="H504" s="8">
        <f>+SUMIF(Ajustes!$C:$C,'Balance de Prueba'!$E504,Ajustes!E:E)</f>
        <v>0</v>
      </c>
      <c r="I504" s="8">
        <f>+SUMIF(Ajustes!$C:$C,'Balance de Prueba'!$E504,Ajustes!F:F)</f>
        <v>0</v>
      </c>
      <c r="J504" s="3">
        <f t="shared" si="32"/>
        <v>-1013780122</v>
      </c>
    </row>
    <row r="505" spans="1:10" ht="12.75" hidden="1" customHeight="1" x14ac:dyDescent="0.3">
      <c r="A505" s="2" t="str">
        <f t="shared" si="33"/>
        <v>14</v>
      </c>
      <c r="B505" s="2" t="str">
        <f t="shared" si="30"/>
        <v>1405</v>
      </c>
      <c r="C505" s="2">
        <v>14050511</v>
      </c>
      <c r="D505" s="2">
        <v>3110</v>
      </c>
      <c r="E505" s="2" t="str">
        <f t="shared" si="31"/>
        <v>140505113110</v>
      </c>
      <c r="F505" s="8">
        <v>537000846</v>
      </c>
      <c r="G505" s="2" t="s">
        <v>489</v>
      </c>
      <c r="H505" s="8">
        <f>+SUMIF(Ajustes!$C:$C,'Balance de Prueba'!$E505,Ajustes!E:E)</f>
        <v>0</v>
      </c>
      <c r="I505" s="8">
        <f>+SUMIF(Ajustes!$C:$C,'Balance de Prueba'!$E505,Ajustes!F:F)</f>
        <v>0</v>
      </c>
      <c r="J505" s="3">
        <f t="shared" si="32"/>
        <v>537000846</v>
      </c>
    </row>
    <row r="506" spans="1:10" ht="12.75" hidden="1" customHeight="1" x14ac:dyDescent="0.3">
      <c r="A506" s="2" t="str">
        <f t="shared" si="33"/>
        <v>14</v>
      </c>
      <c r="B506" s="2" t="str">
        <f t="shared" si="30"/>
        <v>1405</v>
      </c>
      <c r="C506" s="2">
        <v>14050511</v>
      </c>
      <c r="D506" s="2">
        <v>3111</v>
      </c>
      <c r="E506" s="2" t="str">
        <f t="shared" si="31"/>
        <v>140505113111</v>
      </c>
      <c r="F506" s="8">
        <v>54887169</v>
      </c>
      <c r="G506" s="2" t="s">
        <v>490</v>
      </c>
      <c r="H506" s="8">
        <f>+SUMIF(Ajustes!$C:$C,'Balance de Prueba'!$E506,Ajustes!E:E)</f>
        <v>0</v>
      </c>
      <c r="I506" s="8">
        <f>+SUMIF(Ajustes!$C:$C,'Balance de Prueba'!$E506,Ajustes!F:F)</f>
        <v>0</v>
      </c>
      <c r="J506" s="3">
        <f t="shared" si="32"/>
        <v>54887169</v>
      </c>
    </row>
    <row r="507" spans="1:10" ht="12.75" hidden="1" customHeight="1" x14ac:dyDescent="0.3">
      <c r="A507" s="2" t="str">
        <f t="shared" si="33"/>
        <v>14</v>
      </c>
      <c r="B507" s="2" t="str">
        <f t="shared" si="30"/>
        <v>1405</v>
      </c>
      <c r="C507" s="2">
        <v>14050511</v>
      </c>
      <c r="D507" s="2">
        <v>3120</v>
      </c>
      <c r="E507" s="2" t="str">
        <f t="shared" si="31"/>
        <v>140505113120</v>
      </c>
      <c r="F507" s="8">
        <v>3854447017</v>
      </c>
      <c r="G507" s="2" t="s">
        <v>491</v>
      </c>
      <c r="H507" s="8">
        <f>+SUMIF(Ajustes!$C:$C,'Balance de Prueba'!$E507,Ajustes!E:E)</f>
        <v>0</v>
      </c>
      <c r="I507" s="8">
        <f>+SUMIF(Ajustes!$C:$C,'Balance de Prueba'!$E507,Ajustes!F:F)</f>
        <v>0</v>
      </c>
      <c r="J507" s="3">
        <f t="shared" si="32"/>
        <v>3854447017</v>
      </c>
    </row>
    <row r="508" spans="1:10" ht="12.75" hidden="1" customHeight="1" x14ac:dyDescent="0.3">
      <c r="A508" s="2" t="str">
        <f t="shared" si="33"/>
        <v>14</v>
      </c>
      <c r="B508" s="2" t="str">
        <f t="shared" si="30"/>
        <v>1405</v>
      </c>
      <c r="C508" s="2">
        <v>14050511</v>
      </c>
      <c r="D508" s="2">
        <v>3130</v>
      </c>
      <c r="E508" s="2" t="str">
        <f t="shared" si="31"/>
        <v>140505113130</v>
      </c>
      <c r="F508" s="8">
        <v>63500994</v>
      </c>
      <c r="G508" s="2" t="s">
        <v>492</v>
      </c>
      <c r="H508" s="8">
        <f>+SUMIF(Ajustes!$C:$C,'Balance de Prueba'!$E508,Ajustes!E:E)</f>
        <v>0</v>
      </c>
      <c r="I508" s="8">
        <f>+SUMIF(Ajustes!$C:$C,'Balance de Prueba'!$E508,Ajustes!F:F)</f>
        <v>0</v>
      </c>
      <c r="J508" s="3">
        <f t="shared" si="32"/>
        <v>63500994</v>
      </c>
    </row>
    <row r="509" spans="1:10" ht="12.75" hidden="1" customHeight="1" x14ac:dyDescent="0.3">
      <c r="A509" s="2" t="str">
        <f t="shared" si="33"/>
        <v>14</v>
      </c>
      <c r="B509" s="2" t="str">
        <f t="shared" si="30"/>
        <v>1405</v>
      </c>
      <c r="C509" s="2">
        <v>14050511</v>
      </c>
      <c r="D509" s="2">
        <v>3140</v>
      </c>
      <c r="E509" s="2" t="str">
        <f t="shared" si="31"/>
        <v>140505113140</v>
      </c>
      <c r="F509" s="8">
        <v>31447653</v>
      </c>
      <c r="G509" s="2" t="s">
        <v>493</v>
      </c>
      <c r="H509" s="8">
        <f>+SUMIF(Ajustes!$C:$C,'Balance de Prueba'!$E509,Ajustes!E:E)</f>
        <v>0</v>
      </c>
      <c r="I509" s="8">
        <f>+SUMIF(Ajustes!$C:$C,'Balance de Prueba'!$E509,Ajustes!F:F)</f>
        <v>0</v>
      </c>
      <c r="J509" s="3">
        <f t="shared" si="32"/>
        <v>31447653</v>
      </c>
    </row>
    <row r="510" spans="1:10" ht="12.75" hidden="1" customHeight="1" x14ac:dyDescent="0.3">
      <c r="A510" s="2" t="str">
        <f t="shared" si="33"/>
        <v>14</v>
      </c>
      <c r="B510" s="2" t="str">
        <f t="shared" si="30"/>
        <v>1405</v>
      </c>
      <c r="C510" s="2">
        <v>14050511</v>
      </c>
      <c r="D510" s="2">
        <v>3150</v>
      </c>
      <c r="E510" s="2" t="str">
        <f t="shared" si="31"/>
        <v>140505113150</v>
      </c>
      <c r="F510" s="8">
        <v>5832680</v>
      </c>
      <c r="G510" s="2" t="s">
        <v>494</v>
      </c>
      <c r="H510" s="8">
        <f>+SUMIF(Ajustes!$C:$C,'Balance de Prueba'!$E510,Ajustes!E:E)</f>
        <v>0</v>
      </c>
      <c r="I510" s="8">
        <f>+SUMIF(Ajustes!$C:$C,'Balance de Prueba'!$E510,Ajustes!F:F)</f>
        <v>0</v>
      </c>
      <c r="J510" s="3">
        <f t="shared" si="32"/>
        <v>5832680</v>
      </c>
    </row>
    <row r="511" spans="1:10" ht="12.75" hidden="1" customHeight="1" x14ac:dyDescent="0.3">
      <c r="A511" s="2" t="str">
        <f t="shared" si="33"/>
        <v>14</v>
      </c>
      <c r="B511" s="2" t="str">
        <f t="shared" si="30"/>
        <v>1405</v>
      </c>
      <c r="C511" s="2">
        <v>14050511</v>
      </c>
      <c r="D511" s="2">
        <v>3180</v>
      </c>
      <c r="E511" s="2" t="str">
        <f t="shared" si="31"/>
        <v>140505113180</v>
      </c>
      <c r="F511" s="8">
        <v>1691606</v>
      </c>
      <c r="G511" s="2" t="s">
        <v>495</v>
      </c>
      <c r="H511" s="8">
        <f>+SUMIF(Ajustes!$C:$C,'Balance de Prueba'!$E511,Ajustes!E:E)</f>
        <v>0</v>
      </c>
      <c r="I511" s="8">
        <f>+SUMIF(Ajustes!$C:$C,'Balance de Prueba'!$E511,Ajustes!F:F)</f>
        <v>0</v>
      </c>
      <c r="J511" s="3">
        <f t="shared" si="32"/>
        <v>1691606</v>
      </c>
    </row>
    <row r="512" spans="1:10" ht="12.75" hidden="1" customHeight="1" x14ac:dyDescent="0.3">
      <c r="A512" s="2" t="str">
        <f t="shared" si="33"/>
        <v>14</v>
      </c>
      <c r="B512" s="2" t="str">
        <f t="shared" si="30"/>
        <v>1405</v>
      </c>
      <c r="C512" s="2">
        <v>14050512</v>
      </c>
      <c r="D512" s="2">
        <v>3110</v>
      </c>
      <c r="E512" s="2" t="str">
        <f t="shared" si="31"/>
        <v>140505123110</v>
      </c>
      <c r="F512" s="8">
        <v>529527521</v>
      </c>
      <c r="G512" s="2" t="s">
        <v>489</v>
      </c>
      <c r="H512" s="8">
        <f>+SUMIF(Ajustes!$C:$C,'Balance de Prueba'!$E512,Ajustes!E:E)</f>
        <v>0</v>
      </c>
      <c r="I512" s="8">
        <f>+SUMIF(Ajustes!$C:$C,'Balance de Prueba'!$E512,Ajustes!F:F)</f>
        <v>0</v>
      </c>
      <c r="J512" s="3">
        <f t="shared" si="32"/>
        <v>529527521</v>
      </c>
    </row>
    <row r="513" spans="1:10" ht="12.75" hidden="1" customHeight="1" x14ac:dyDescent="0.3">
      <c r="A513" s="2" t="str">
        <f t="shared" si="33"/>
        <v>14</v>
      </c>
      <c r="B513" s="2" t="str">
        <f t="shared" si="30"/>
        <v>1405</v>
      </c>
      <c r="C513" s="2">
        <v>14050512</v>
      </c>
      <c r="D513" s="2">
        <v>4302</v>
      </c>
      <c r="E513" s="2" t="str">
        <f t="shared" si="31"/>
        <v>140505124302</v>
      </c>
      <c r="F513" s="8">
        <v>40810</v>
      </c>
      <c r="G513" s="2" t="s">
        <v>496</v>
      </c>
      <c r="H513" s="8">
        <f>+SUMIF(Ajustes!$C:$C,'Balance de Prueba'!$E513,Ajustes!E:E)</f>
        <v>0</v>
      </c>
      <c r="I513" s="8">
        <f>+SUMIF(Ajustes!$C:$C,'Balance de Prueba'!$E513,Ajustes!F:F)</f>
        <v>0</v>
      </c>
      <c r="J513" s="3">
        <f t="shared" si="32"/>
        <v>40810</v>
      </c>
    </row>
    <row r="514" spans="1:10" ht="12.75" hidden="1" customHeight="1" x14ac:dyDescent="0.3">
      <c r="A514" s="2" t="str">
        <f t="shared" si="33"/>
        <v>14</v>
      </c>
      <c r="B514" s="2" t="str">
        <f t="shared" si="30"/>
        <v>1410</v>
      </c>
      <c r="C514" s="2">
        <v>14100540</v>
      </c>
      <c r="D514" s="2">
        <v>1510601</v>
      </c>
      <c r="E514" s="2" t="str">
        <f t="shared" si="31"/>
        <v>141005401510601</v>
      </c>
      <c r="F514" s="8">
        <v>90412403</v>
      </c>
      <c r="G514" s="2" t="s">
        <v>497</v>
      </c>
      <c r="H514" s="8">
        <f>+SUMIF(Ajustes!$C:$C,'Balance de Prueba'!$E514,Ajustes!E:E)</f>
        <v>0</v>
      </c>
      <c r="I514" s="8">
        <f>+SUMIF(Ajustes!$C:$C,'Balance de Prueba'!$E514,Ajustes!F:F)</f>
        <v>0</v>
      </c>
      <c r="J514" s="3">
        <f t="shared" si="32"/>
        <v>90412403</v>
      </c>
    </row>
    <row r="515" spans="1:10" ht="12.75" hidden="1" customHeight="1" x14ac:dyDescent="0.3">
      <c r="A515" s="2" t="str">
        <f t="shared" si="33"/>
        <v>14</v>
      </c>
      <c r="B515" s="2" t="str">
        <f t="shared" si="30"/>
        <v>1410</v>
      </c>
      <c r="C515" s="2">
        <v>14100540</v>
      </c>
      <c r="D515" s="2">
        <v>1511201</v>
      </c>
      <c r="E515" s="2" t="str">
        <f t="shared" si="31"/>
        <v>141005401511201</v>
      </c>
      <c r="F515" s="8">
        <v>107512086</v>
      </c>
      <c r="G515" s="2" t="s">
        <v>498</v>
      </c>
      <c r="H515" s="8">
        <f>+SUMIF(Ajustes!$C:$C,'Balance de Prueba'!$E515,Ajustes!E:E)</f>
        <v>0</v>
      </c>
      <c r="I515" s="8">
        <f>+SUMIF(Ajustes!$C:$C,'Balance de Prueba'!$E515,Ajustes!F:F)</f>
        <v>0</v>
      </c>
      <c r="J515" s="3">
        <f t="shared" si="32"/>
        <v>107512086</v>
      </c>
    </row>
    <row r="516" spans="1:10" ht="12.75" hidden="1" customHeight="1" x14ac:dyDescent="0.3">
      <c r="A516" s="2" t="str">
        <f t="shared" si="33"/>
        <v>14</v>
      </c>
      <c r="B516" s="2" t="str">
        <f t="shared" si="30"/>
        <v>1410</v>
      </c>
      <c r="C516" s="2">
        <v>14100540</v>
      </c>
      <c r="D516" s="2">
        <v>1511501</v>
      </c>
      <c r="E516" s="2" t="str">
        <f t="shared" si="31"/>
        <v>141005401511501</v>
      </c>
      <c r="F516" s="8">
        <v>110339330</v>
      </c>
      <c r="G516" s="2" t="s">
        <v>499</v>
      </c>
      <c r="H516" s="8">
        <f>+SUMIF(Ajustes!$C:$C,'Balance de Prueba'!$E516,Ajustes!E:E)</f>
        <v>0</v>
      </c>
      <c r="I516" s="8">
        <f>+SUMIF(Ajustes!$C:$C,'Balance de Prueba'!$E516,Ajustes!F:F)</f>
        <v>0</v>
      </c>
      <c r="J516" s="3">
        <f t="shared" si="32"/>
        <v>110339330</v>
      </c>
    </row>
    <row r="517" spans="1:10" ht="12.75" hidden="1" customHeight="1" x14ac:dyDescent="0.3">
      <c r="A517" s="2" t="str">
        <f t="shared" si="33"/>
        <v>14</v>
      </c>
      <c r="B517" s="2" t="str">
        <f t="shared" si="30"/>
        <v>1410</v>
      </c>
      <c r="C517" s="2">
        <v>14100540</v>
      </c>
      <c r="D517" s="2">
        <v>1511801</v>
      </c>
      <c r="E517" s="2" t="str">
        <f t="shared" si="31"/>
        <v>141005401511801</v>
      </c>
      <c r="F517" s="8">
        <v>3287244</v>
      </c>
      <c r="G517" s="2" t="s">
        <v>500</v>
      </c>
      <c r="H517" s="8">
        <f>+SUMIF(Ajustes!$C:$C,'Balance de Prueba'!$E517,Ajustes!E:E)</f>
        <v>0</v>
      </c>
      <c r="I517" s="8">
        <f>+SUMIF(Ajustes!$C:$C,'Balance de Prueba'!$E517,Ajustes!F:F)</f>
        <v>0</v>
      </c>
      <c r="J517" s="3">
        <f t="shared" si="32"/>
        <v>3287244</v>
      </c>
    </row>
    <row r="518" spans="1:10" ht="12.75" hidden="1" customHeight="1" x14ac:dyDescent="0.3">
      <c r="A518" s="2" t="str">
        <f t="shared" si="33"/>
        <v>14</v>
      </c>
      <c r="B518" s="2" t="str">
        <f t="shared" ref="B518:B581" si="34">+LEFT(C518,4)</f>
        <v>1410</v>
      </c>
      <c r="C518" s="2">
        <v>14100540</v>
      </c>
      <c r="D518" s="2">
        <v>1512101</v>
      </c>
      <c r="E518" s="2" t="str">
        <f t="shared" ref="E518:E581" si="35">+C518&amp;D518</f>
        <v>141005401512101</v>
      </c>
      <c r="F518" s="8">
        <v>1972734</v>
      </c>
      <c r="G518" s="2" t="s">
        <v>501</v>
      </c>
      <c r="H518" s="8">
        <f>+SUMIF(Ajustes!$C:$C,'Balance de Prueba'!$E518,Ajustes!E:E)</f>
        <v>0</v>
      </c>
      <c r="I518" s="8">
        <f>+SUMIF(Ajustes!$C:$C,'Balance de Prueba'!$E518,Ajustes!F:F)</f>
        <v>0</v>
      </c>
      <c r="J518" s="3">
        <f t="shared" ref="J518:J581" si="36">+F518+H518-I518</f>
        <v>1972734</v>
      </c>
    </row>
    <row r="519" spans="1:10" ht="12.75" hidden="1" customHeight="1" x14ac:dyDescent="0.3">
      <c r="A519" s="2" t="str">
        <f t="shared" si="33"/>
        <v>14</v>
      </c>
      <c r="B519" s="2" t="str">
        <f t="shared" si="34"/>
        <v>1410</v>
      </c>
      <c r="C519" s="2">
        <v>14100540</v>
      </c>
      <c r="D519" s="2">
        <v>1512701</v>
      </c>
      <c r="E519" s="2" t="str">
        <f t="shared" si="35"/>
        <v>141005401512701</v>
      </c>
      <c r="F519" s="8">
        <v>43956900</v>
      </c>
      <c r="G519" s="2" t="s">
        <v>502</v>
      </c>
      <c r="H519" s="8">
        <f>+SUMIF(Ajustes!$C:$C,'Balance de Prueba'!$E519,Ajustes!E:E)</f>
        <v>0</v>
      </c>
      <c r="I519" s="8">
        <f>+SUMIF(Ajustes!$C:$C,'Balance de Prueba'!$E519,Ajustes!F:F)</f>
        <v>0</v>
      </c>
      <c r="J519" s="3">
        <f t="shared" si="36"/>
        <v>43956900</v>
      </c>
    </row>
    <row r="520" spans="1:10" ht="12.75" hidden="1" customHeight="1" x14ac:dyDescent="0.3">
      <c r="A520" s="2" t="str">
        <f t="shared" si="33"/>
        <v>14</v>
      </c>
      <c r="B520" s="2" t="str">
        <f t="shared" si="34"/>
        <v>1410</v>
      </c>
      <c r="C520" s="2">
        <v>14100540</v>
      </c>
      <c r="D520" s="2">
        <v>2520301</v>
      </c>
      <c r="E520" s="2" t="str">
        <f t="shared" si="35"/>
        <v>141005402520301</v>
      </c>
      <c r="F520" s="8">
        <v>134355965</v>
      </c>
      <c r="G520" s="2" t="s">
        <v>503</v>
      </c>
      <c r="H520" s="8">
        <f>+SUMIF(Ajustes!$C:$C,'Balance de Prueba'!$E520,Ajustes!E:E)</f>
        <v>0</v>
      </c>
      <c r="I520" s="8">
        <f>+SUMIF(Ajustes!$C:$C,'Balance de Prueba'!$E520,Ajustes!F:F)</f>
        <v>0</v>
      </c>
      <c r="J520" s="3">
        <f t="shared" si="36"/>
        <v>134355965</v>
      </c>
    </row>
    <row r="521" spans="1:10" ht="12.75" hidden="1" customHeight="1" x14ac:dyDescent="0.3">
      <c r="A521" s="2" t="str">
        <f t="shared" ref="A521:A584" si="37">+LEFT(C521,2)</f>
        <v>14</v>
      </c>
      <c r="B521" s="2" t="str">
        <f t="shared" si="34"/>
        <v>1410</v>
      </c>
      <c r="C521" s="2">
        <v>14100540</v>
      </c>
      <c r="D521" s="2">
        <v>2520401</v>
      </c>
      <c r="E521" s="2" t="str">
        <f t="shared" si="35"/>
        <v>141005402520401</v>
      </c>
      <c r="F521" s="8">
        <v>75203223</v>
      </c>
      <c r="G521" s="2" t="s">
        <v>504</v>
      </c>
      <c r="H521" s="8">
        <f>+SUMIF(Ajustes!$C:$C,'Balance de Prueba'!$E521,Ajustes!E:E)</f>
        <v>0</v>
      </c>
      <c r="I521" s="8">
        <f>+SUMIF(Ajustes!$C:$C,'Balance de Prueba'!$E521,Ajustes!F:F)</f>
        <v>0</v>
      </c>
      <c r="J521" s="3">
        <f t="shared" si="36"/>
        <v>75203223</v>
      </c>
    </row>
    <row r="522" spans="1:10" ht="12.75" hidden="1" customHeight="1" x14ac:dyDescent="0.3">
      <c r="A522" s="2" t="str">
        <f t="shared" si="37"/>
        <v>14</v>
      </c>
      <c r="B522" s="2" t="str">
        <f t="shared" si="34"/>
        <v>1410</v>
      </c>
      <c r="C522" s="2">
        <v>14100540</v>
      </c>
      <c r="D522" s="2">
        <v>2520501</v>
      </c>
      <c r="E522" s="2" t="str">
        <f t="shared" si="35"/>
        <v>141005402520501</v>
      </c>
      <c r="F522" s="8">
        <v>195582560</v>
      </c>
      <c r="G522" s="2" t="s">
        <v>505</v>
      </c>
      <c r="H522" s="8">
        <f>+SUMIF(Ajustes!$C:$C,'Balance de Prueba'!$E522,Ajustes!E:E)</f>
        <v>0</v>
      </c>
      <c r="I522" s="8">
        <f>+SUMIF(Ajustes!$C:$C,'Balance de Prueba'!$E522,Ajustes!F:F)</f>
        <v>0</v>
      </c>
      <c r="J522" s="3">
        <f t="shared" si="36"/>
        <v>195582560</v>
      </c>
    </row>
    <row r="523" spans="1:10" ht="12.75" hidden="1" customHeight="1" x14ac:dyDescent="0.3">
      <c r="A523" s="2" t="str">
        <f t="shared" si="37"/>
        <v>14</v>
      </c>
      <c r="B523" s="2" t="str">
        <f t="shared" si="34"/>
        <v>1410</v>
      </c>
      <c r="C523" s="2">
        <v>14100540</v>
      </c>
      <c r="D523" s="2">
        <v>2520601</v>
      </c>
      <c r="E523" s="2" t="str">
        <f t="shared" si="35"/>
        <v>141005402520601</v>
      </c>
      <c r="F523" s="8">
        <v>695626749</v>
      </c>
      <c r="G523" s="2" t="s">
        <v>506</v>
      </c>
      <c r="H523" s="8">
        <f>+SUMIF(Ajustes!$C:$C,'Balance de Prueba'!$E523,Ajustes!E:E)</f>
        <v>0</v>
      </c>
      <c r="I523" s="8">
        <f>+SUMIF(Ajustes!$C:$C,'Balance de Prueba'!$E523,Ajustes!F:F)</f>
        <v>0</v>
      </c>
      <c r="J523" s="3">
        <f t="shared" si="36"/>
        <v>695626749</v>
      </c>
    </row>
    <row r="524" spans="1:10" ht="12.75" hidden="1" customHeight="1" x14ac:dyDescent="0.3">
      <c r="A524" s="2" t="str">
        <f t="shared" si="37"/>
        <v>14</v>
      </c>
      <c r="B524" s="2" t="str">
        <f t="shared" si="34"/>
        <v>1410</v>
      </c>
      <c r="C524" s="2">
        <v>14100540</v>
      </c>
      <c r="D524" s="2">
        <v>2520701</v>
      </c>
      <c r="E524" s="2" t="str">
        <f t="shared" si="35"/>
        <v>141005402520701</v>
      </c>
      <c r="F524" s="8">
        <v>229163494</v>
      </c>
      <c r="G524" s="2" t="s">
        <v>507</v>
      </c>
      <c r="H524" s="8">
        <f>+SUMIF(Ajustes!$C:$C,'Balance de Prueba'!$E524,Ajustes!E:E)</f>
        <v>0</v>
      </c>
      <c r="I524" s="8">
        <f>+SUMIF(Ajustes!$C:$C,'Balance de Prueba'!$E524,Ajustes!F:F)</f>
        <v>0</v>
      </c>
      <c r="J524" s="3">
        <f t="shared" si="36"/>
        <v>229163494</v>
      </c>
    </row>
    <row r="525" spans="1:10" ht="12.75" hidden="1" customHeight="1" x14ac:dyDescent="0.3">
      <c r="A525" s="2" t="str">
        <f t="shared" si="37"/>
        <v>14</v>
      </c>
      <c r="B525" s="2" t="str">
        <f t="shared" si="34"/>
        <v>1410</v>
      </c>
      <c r="C525" s="2">
        <v>14100540</v>
      </c>
      <c r="D525" s="2">
        <v>2520901</v>
      </c>
      <c r="E525" s="2" t="str">
        <f t="shared" si="35"/>
        <v>141005402520901</v>
      </c>
      <c r="F525" s="8">
        <v>947544218</v>
      </c>
      <c r="G525" s="2" t="s">
        <v>508</v>
      </c>
      <c r="H525" s="8">
        <f>+SUMIF(Ajustes!$C:$C,'Balance de Prueba'!$E525,Ajustes!E:E)</f>
        <v>0</v>
      </c>
      <c r="I525" s="8">
        <f>+SUMIF(Ajustes!$C:$C,'Balance de Prueba'!$E525,Ajustes!F:F)</f>
        <v>0</v>
      </c>
      <c r="J525" s="3">
        <f t="shared" si="36"/>
        <v>947544218</v>
      </c>
    </row>
    <row r="526" spans="1:10" ht="12.75" hidden="1" customHeight="1" x14ac:dyDescent="0.3">
      <c r="A526" s="2" t="str">
        <f t="shared" si="37"/>
        <v>14</v>
      </c>
      <c r="B526" s="2" t="str">
        <f t="shared" si="34"/>
        <v>1410</v>
      </c>
      <c r="C526" s="2">
        <v>14100540</v>
      </c>
      <c r="D526" s="2">
        <v>2521101</v>
      </c>
      <c r="E526" s="2" t="str">
        <f t="shared" si="35"/>
        <v>141005402521101</v>
      </c>
      <c r="F526" s="8">
        <v>42589170</v>
      </c>
      <c r="G526" s="2" t="s">
        <v>509</v>
      </c>
      <c r="H526" s="8">
        <f>+SUMIF(Ajustes!$C:$C,'Balance de Prueba'!$E526,Ajustes!E:E)</f>
        <v>0</v>
      </c>
      <c r="I526" s="8">
        <f>+SUMIF(Ajustes!$C:$C,'Balance de Prueba'!$E526,Ajustes!F:F)</f>
        <v>0</v>
      </c>
      <c r="J526" s="3">
        <f t="shared" si="36"/>
        <v>42589170</v>
      </c>
    </row>
    <row r="527" spans="1:10" ht="12.75" hidden="1" customHeight="1" x14ac:dyDescent="0.3">
      <c r="A527" s="2" t="str">
        <f t="shared" si="37"/>
        <v>14</v>
      </c>
      <c r="B527" s="2" t="str">
        <f t="shared" si="34"/>
        <v>1410</v>
      </c>
      <c r="C527" s="2">
        <v>14100540</v>
      </c>
      <c r="D527" s="2">
        <v>2521801</v>
      </c>
      <c r="E527" s="2" t="str">
        <f t="shared" si="35"/>
        <v>141005402521801</v>
      </c>
      <c r="F527" s="8">
        <v>505289163</v>
      </c>
      <c r="G527" s="2" t="s">
        <v>510</v>
      </c>
      <c r="H527" s="8">
        <f>+SUMIF(Ajustes!$C:$C,'Balance de Prueba'!$E527,Ajustes!E:E)</f>
        <v>0</v>
      </c>
      <c r="I527" s="8">
        <f>+SUMIF(Ajustes!$C:$C,'Balance de Prueba'!$E527,Ajustes!F:F)</f>
        <v>0</v>
      </c>
      <c r="J527" s="3">
        <f t="shared" si="36"/>
        <v>505289163</v>
      </c>
    </row>
    <row r="528" spans="1:10" ht="12.75" hidden="1" customHeight="1" x14ac:dyDescent="0.3">
      <c r="A528" s="2" t="str">
        <f t="shared" si="37"/>
        <v>14</v>
      </c>
      <c r="B528" s="2" t="str">
        <f t="shared" si="34"/>
        <v>1410</v>
      </c>
      <c r="C528" s="2">
        <v>14100540</v>
      </c>
      <c r="D528" s="2">
        <v>2522101</v>
      </c>
      <c r="E528" s="2" t="str">
        <f t="shared" si="35"/>
        <v>141005402522101</v>
      </c>
      <c r="F528" s="8">
        <v>22168400</v>
      </c>
      <c r="G528" s="2" t="s">
        <v>511</v>
      </c>
      <c r="H528" s="8">
        <f>+SUMIF(Ajustes!$C:$C,'Balance de Prueba'!$E528,Ajustes!E:E)</f>
        <v>0</v>
      </c>
      <c r="I528" s="8">
        <f>+SUMIF(Ajustes!$C:$C,'Balance de Prueba'!$E528,Ajustes!F:F)</f>
        <v>0</v>
      </c>
      <c r="J528" s="3">
        <f t="shared" si="36"/>
        <v>22168400</v>
      </c>
    </row>
    <row r="529" spans="1:10" ht="12.75" hidden="1" customHeight="1" x14ac:dyDescent="0.3">
      <c r="A529" s="2" t="str">
        <f t="shared" si="37"/>
        <v>14</v>
      </c>
      <c r="B529" s="2" t="str">
        <f t="shared" si="34"/>
        <v>1410</v>
      </c>
      <c r="C529" s="2">
        <v>14100540</v>
      </c>
      <c r="D529" s="2">
        <v>3530301</v>
      </c>
      <c r="E529" s="2" t="str">
        <f t="shared" si="35"/>
        <v>141005403530301</v>
      </c>
      <c r="F529" s="8">
        <v>73948294</v>
      </c>
      <c r="G529" s="2" t="s">
        <v>512</v>
      </c>
      <c r="H529" s="8">
        <f>+SUMIF(Ajustes!$C:$C,'Balance de Prueba'!$E529,Ajustes!E:E)</f>
        <v>0</v>
      </c>
      <c r="I529" s="8">
        <f>+SUMIF(Ajustes!$C:$C,'Balance de Prueba'!$E529,Ajustes!F:F)</f>
        <v>0</v>
      </c>
      <c r="J529" s="3">
        <f t="shared" si="36"/>
        <v>73948294</v>
      </c>
    </row>
    <row r="530" spans="1:10" ht="12.75" hidden="1" customHeight="1" x14ac:dyDescent="0.3">
      <c r="A530" s="2" t="str">
        <f t="shared" si="37"/>
        <v>14</v>
      </c>
      <c r="B530" s="2" t="str">
        <f t="shared" si="34"/>
        <v>1410</v>
      </c>
      <c r="C530" s="2">
        <v>14100540</v>
      </c>
      <c r="D530" s="2">
        <v>4580301</v>
      </c>
      <c r="E530" s="2" t="str">
        <f t="shared" si="35"/>
        <v>141005404580301</v>
      </c>
      <c r="F530" s="8">
        <v>67211134</v>
      </c>
      <c r="G530" s="2" t="s">
        <v>513</v>
      </c>
      <c r="H530" s="8">
        <f>+SUMIF(Ajustes!$C:$C,'Balance de Prueba'!$E530,Ajustes!E:E)</f>
        <v>0</v>
      </c>
      <c r="I530" s="8">
        <f>+SUMIF(Ajustes!$C:$C,'Balance de Prueba'!$E530,Ajustes!F:F)</f>
        <v>0</v>
      </c>
      <c r="J530" s="3">
        <f t="shared" si="36"/>
        <v>67211134</v>
      </c>
    </row>
    <row r="531" spans="1:10" ht="12.75" hidden="1" customHeight="1" x14ac:dyDescent="0.3">
      <c r="A531" s="2" t="str">
        <f t="shared" si="37"/>
        <v>14</v>
      </c>
      <c r="B531" s="2" t="str">
        <f t="shared" si="34"/>
        <v>1410</v>
      </c>
      <c r="C531" s="2">
        <v>14100540</v>
      </c>
      <c r="D531" s="2">
        <v>4580901</v>
      </c>
      <c r="E531" s="2" t="str">
        <f t="shared" si="35"/>
        <v>141005404580901</v>
      </c>
      <c r="F531" s="8">
        <v>23662953</v>
      </c>
      <c r="G531" s="2" t="s">
        <v>514</v>
      </c>
      <c r="H531" s="8">
        <f>+SUMIF(Ajustes!$C:$C,'Balance de Prueba'!$E531,Ajustes!E:E)</f>
        <v>0</v>
      </c>
      <c r="I531" s="8">
        <f>+SUMIF(Ajustes!$C:$C,'Balance de Prueba'!$E531,Ajustes!F:F)</f>
        <v>0</v>
      </c>
      <c r="J531" s="3">
        <f t="shared" si="36"/>
        <v>23662953</v>
      </c>
    </row>
    <row r="532" spans="1:10" ht="12.75" hidden="1" customHeight="1" x14ac:dyDescent="0.3">
      <c r="A532" s="2" t="str">
        <f t="shared" si="37"/>
        <v>14</v>
      </c>
      <c r="B532" s="2" t="str">
        <f t="shared" si="34"/>
        <v>1410</v>
      </c>
      <c r="C532" s="2">
        <v>14100540</v>
      </c>
      <c r="D532" s="2">
        <v>4581201</v>
      </c>
      <c r="E532" s="2" t="str">
        <f t="shared" si="35"/>
        <v>141005404581201</v>
      </c>
      <c r="F532" s="8">
        <v>17967028</v>
      </c>
      <c r="G532" s="2" t="s">
        <v>515</v>
      </c>
      <c r="H532" s="8">
        <f>+SUMIF(Ajustes!$C:$C,'Balance de Prueba'!$E532,Ajustes!E:E)</f>
        <v>0</v>
      </c>
      <c r="I532" s="8">
        <f>+SUMIF(Ajustes!$C:$C,'Balance de Prueba'!$E532,Ajustes!F:F)</f>
        <v>0</v>
      </c>
      <c r="J532" s="3">
        <f t="shared" si="36"/>
        <v>17967028</v>
      </c>
    </row>
    <row r="533" spans="1:10" ht="12.75" hidden="1" customHeight="1" x14ac:dyDescent="0.3">
      <c r="A533" s="2" t="str">
        <f t="shared" si="37"/>
        <v>14</v>
      </c>
      <c r="B533" s="2" t="str">
        <f t="shared" si="34"/>
        <v>1410</v>
      </c>
      <c r="C533" s="2">
        <v>14100541</v>
      </c>
      <c r="D533" s="2">
        <v>1510601</v>
      </c>
      <c r="E533" s="2" t="str">
        <f t="shared" si="35"/>
        <v>141005411510601</v>
      </c>
      <c r="F533" s="8">
        <v>1972891</v>
      </c>
      <c r="G533" s="2" t="s">
        <v>516</v>
      </c>
      <c r="H533" s="8">
        <f>+SUMIF(Ajustes!$C:$C,'Balance de Prueba'!$E533,Ajustes!E:E)</f>
        <v>0</v>
      </c>
      <c r="I533" s="8">
        <f>+SUMIF(Ajustes!$C:$C,'Balance de Prueba'!$E533,Ajustes!F:F)</f>
        <v>0</v>
      </c>
      <c r="J533" s="3">
        <f t="shared" si="36"/>
        <v>1972891</v>
      </c>
    </row>
    <row r="534" spans="1:10" ht="12.75" hidden="1" customHeight="1" x14ac:dyDescent="0.3">
      <c r="A534" s="2" t="str">
        <f t="shared" si="37"/>
        <v>14</v>
      </c>
      <c r="B534" s="2" t="str">
        <f t="shared" si="34"/>
        <v>1410</v>
      </c>
      <c r="C534" s="2">
        <v>14100541</v>
      </c>
      <c r="D534" s="2">
        <v>1511201</v>
      </c>
      <c r="E534" s="2" t="str">
        <f t="shared" si="35"/>
        <v>141005411511201</v>
      </c>
      <c r="F534" s="8">
        <v>1194000</v>
      </c>
      <c r="G534" s="2" t="s">
        <v>517</v>
      </c>
      <c r="H534" s="8">
        <f>+SUMIF(Ajustes!$C:$C,'Balance de Prueba'!$E534,Ajustes!E:E)</f>
        <v>0</v>
      </c>
      <c r="I534" s="8">
        <f>+SUMIF(Ajustes!$C:$C,'Balance de Prueba'!$E534,Ajustes!F:F)</f>
        <v>0</v>
      </c>
      <c r="J534" s="3">
        <f t="shared" si="36"/>
        <v>1194000</v>
      </c>
    </row>
    <row r="535" spans="1:10" ht="12.75" hidden="1" customHeight="1" x14ac:dyDescent="0.3">
      <c r="A535" s="2" t="str">
        <f t="shared" si="37"/>
        <v>14</v>
      </c>
      <c r="B535" s="2" t="str">
        <f t="shared" si="34"/>
        <v>1410</v>
      </c>
      <c r="C535" s="2">
        <v>14100541</v>
      </c>
      <c r="D535" s="2">
        <v>1511501</v>
      </c>
      <c r="E535" s="2" t="str">
        <f t="shared" si="35"/>
        <v>141005411511501</v>
      </c>
      <c r="F535" s="8">
        <v>55135294</v>
      </c>
      <c r="G535" s="2" t="s">
        <v>518</v>
      </c>
      <c r="H535" s="8">
        <f>+SUMIF(Ajustes!$C:$C,'Balance de Prueba'!$E535,Ajustes!E:E)</f>
        <v>0</v>
      </c>
      <c r="I535" s="8">
        <f>+SUMIF(Ajustes!$C:$C,'Balance de Prueba'!$E535,Ajustes!F:F)</f>
        <v>0</v>
      </c>
      <c r="J535" s="3">
        <f t="shared" si="36"/>
        <v>55135294</v>
      </c>
    </row>
    <row r="536" spans="1:10" ht="12.75" hidden="1" customHeight="1" x14ac:dyDescent="0.3">
      <c r="A536" s="2" t="str">
        <f t="shared" si="37"/>
        <v>14</v>
      </c>
      <c r="B536" s="2" t="str">
        <f t="shared" si="34"/>
        <v>1410</v>
      </c>
      <c r="C536" s="2">
        <v>14100541</v>
      </c>
      <c r="D536" s="2">
        <v>1512101</v>
      </c>
      <c r="E536" s="2" t="str">
        <f t="shared" si="35"/>
        <v>141005411512101</v>
      </c>
      <c r="F536" s="8">
        <v>3404424</v>
      </c>
      <c r="G536" s="2" t="s">
        <v>519</v>
      </c>
      <c r="H536" s="8">
        <f>+SUMIF(Ajustes!$C:$C,'Balance de Prueba'!$E536,Ajustes!E:E)</f>
        <v>0</v>
      </c>
      <c r="I536" s="8">
        <f>+SUMIF(Ajustes!$C:$C,'Balance de Prueba'!$E536,Ajustes!F:F)</f>
        <v>0</v>
      </c>
      <c r="J536" s="3">
        <f t="shared" si="36"/>
        <v>3404424</v>
      </c>
    </row>
    <row r="537" spans="1:10" ht="12.75" hidden="1" customHeight="1" x14ac:dyDescent="0.3">
      <c r="A537" s="2" t="str">
        <f t="shared" si="37"/>
        <v>14</v>
      </c>
      <c r="B537" s="2" t="str">
        <f t="shared" si="34"/>
        <v>1410</v>
      </c>
      <c r="C537" s="2">
        <v>14100541</v>
      </c>
      <c r="D537" s="2">
        <v>1512701</v>
      </c>
      <c r="E537" s="2" t="str">
        <f t="shared" si="35"/>
        <v>141005411512701</v>
      </c>
      <c r="F537" s="8">
        <v>3482731</v>
      </c>
      <c r="G537" s="2" t="s">
        <v>520</v>
      </c>
      <c r="H537" s="8">
        <f>+SUMIF(Ajustes!$C:$C,'Balance de Prueba'!$E537,Ajustes!E:E)</f>
        <v>0</v>
      </c>
      <c r="I537" s="8">
        <f>+SUMIF(Ajustes!$C:$C,'Balance de Prueba'!$E537,Ajustes!F:F)</f>
        <v>0</v>
      </c>
      <c r="J537" s="3">
        <f t="shared" si="36"/>
        <v>3482731</v>
      </c>
    </row>
    <row r="538" spans="1:10" ht="12.75" hidden="1" customHeight="1" x14ac:dyDescent="0.3">
      <c r="A538" s="2" t="str">
        <f t="shared" si="37"/>
        <v>14</v>
      </c>
      <c r="B538" s="2" t="str">
        <f t="shared" si="34"/>
        <v>1410</v>
      </c>
      <c r="C538" s="2">
        <v>14100541</v>
      </c>
      <c r="D538" s="2">
        <v>2520301</v>
      </c>
      <c r="E538" s="2" t="str">
        <f t="shared" si="35"/>
        <v>141005412520301</v>
      </c>
      <c r="F538" s="8">
        <v>15134045</v>
      </c>
      <c r="G538" s="2" t="s">
        <v>521</v>
      </c>
      <c r="H538" s="8">
        <f>+SUMIF(Ajustes!$C:$C,'Balance de Prueba'!$E538,Ajustes!E:E)</f>
        <v>0</v>
      </c>
      <c r="I538" s="8">
        <f>+SUMIF(Ajustes!$C:$C,'Balance de Prueba'!$E538,Ajustes!F:F)</f>
        <v>0</v>
      </c>
      <c r="J538" s="3">
        <f t="shared" si="36"/>
        <v>15134045</v>
      </c>
    </row>
    <row r="539" spans="1:10" ht="12.75" hidden="1" customHeight="1" x14ac:dyDescent="0.3">
      <c r="A539" s="2" t="str">
        <f t="shared" si="37"/>
        <v>14</v>
      </c>
      <c r="B539" s="2" t="str">
        <f t="shared" si="34"/>
        <v>1410</v>
      </c>
      <c r="C539" s="2">
        <v>14100541</v>
      </c>
      <c r="D539" s="2">
        <v>2520401</v>
      </c>
      <c r="E539" s="2" t="str">
        <f t="shared" si="35"/>
        <v>141005412520401</v>
      </c>
      <c r="F539" s="8">
        <v>13408441</v>
      </c>
      <c r="G539" s="2" t="s">
        <v>522</v>
      </c>
      <c r="H539" s="8">
        <f>+SUMIF(Ajustes!$C:$C,'Balance de Prueba'!$E539,Ajustes!E:E)</f>
        <v>0</v>
      </c>
      <c r="I539" s="8">
        <f>+SUMIF(Ajustes!$C:$C,'Balance de Prueba'!$E539,Ajustes!F:F)</f>
        <v>0</v>
      </c>
      <c r="J539" s="3">
        <f t="shared" si="36"/>
        <v>13408441</v>
      </c>
    </row>
    <row r="540" spans="1:10" ht="12.75" hidden="1" customHeight="1" x14ac:dyDescent="0.3">
      <c r="A540" s="2" t="str">
        <f t="shared" si="37"/>
        <v>14</v>
      </c>
      <c r="B540" s="2" t="str">
        <f t="shared" si="34"/>
        <v>1410</v>
      </c>
      <c r="C540" s="2">
        <v>14100541</v>
      </c>
      <c r="D540" s="2">
        <v>2520501</v>
      </c>
      <c r="E540" s="2" t="str">
        <f t="shared" si="35"/>
        <v>141005412520501</v>
      </c>
      <c r="F540" s="8">
        <v>16755408</v>
      </c>
      <c r="G540" s="2" t="s">
        <v>523</v>
      </c>
      <c r="H540" s="8">
        <f>+SUMIF(Ajustes!$C:$C,'Balance de Prueba'!$E540,Ajustes!E:E)</f>
        <v>0</v>
      </c>
      <c r="I540" s="8">
        <f>+SUMIF(Ajustes!$C:$C,'Balance de Prueba'!$E540,Ajustes!F:F)</f>
        <v>0</v>
      </c>
      <c r="J540" s="3">
        <f t="shared" si="36"/>
        <v>16755408</v>
      </c>
    </row>
    <row r="541" spans="1:10" ht="12.75" hidden="1" customHeight="1" x14ac:dyDescent="0.3">
      <c r="A541" s="2" t="str">
        <f t="shared" si="37"/>
        <v>14</v>
      </c>
      <c r="B541" s="2" t="str">
        <f t="shared" si="34"/>
        <v>1410</v>
      </c>
      <c r="C541" s="2">
        <v>14100541</v>
      </c>
      <c r="D541" s="2">
        <v>2520601</v>
      </c>
      <c r="E541" s="2" t="str">
        <f t="shared" si="35"/>
        <v>141005412520601</v>
      </c>
      <c r="F541" s="8">
        <v>3479459</v>
      </c>
      <c r="G541" s="2" t="s">
        <v>524</v>
      </c>
      <c r="H541" s="8">
        <f>+SUMIF(Ajustes!$C:$C,'Balance de Prueba'!$E541,Ajustes!E:E)</f>
        <v>0</v>
      </c>
      <c r="I541" s="8">
        <f>+SUMIF(Ajustes!$C:$C,'Balance de Prueba'!$E541,Ajustes!F:F)</f>
        <v>0</v>
      </c>
      <c r="J541" s="3">
        <f t="shared" si="36"/>
        <v>3479459</v>
      </c>
    </row>
    <row r="542" spans="1:10" ht="12.75" hidden="1" customHeight="1" x14ac:dyDescent="0.3">
      <c r="A542" s="2" t="str">
        <f t="shared" si="37"/>
        <v>14</v>
      </c>
      <c r="B542" s="2" t="str">
        <f t="shared" si="34"/>
        <v>1410</v>
      </c>
      <c r="C542" s="2">
        <v>14100541</v>
      </c>
      <c r="D542" s="2">
        <v>2520701</v>
      </c>
      <c r="E542" s="2" t="str">
        <f t="shared" si="35"/>
        <v>141005412520701</v>
      </c>
      <c r="F542" s="8">
        <v>2771979</v>
      </c>
      <c r="G542" s="2" t="s">
        <v>525</v>
      </c>
      <c r="H542" s="8">
        <f>+SUMIF(Ajustes!$C:$C,'Balance de Prueba'!$E542,Ajustes!E:E)</f>
        <v>0</v>
      </c>
      <c r="I542" s="8">
        <f>+SUMIF(Ajustes!$C:$C,'Balance de Prueba'!$E542,Ajustes!F:F)</f>
        <v>0</v>
      </c>
      <c r="J542" s="3">
        <f t="shared" si="36"/>
        <v>2771979</v>
      </c>
    </row>
    <row r="543" spans="1:10" ht="12.75" hidden="1" customHeight="1" x14ac:dyDescent="0.3">
      <c r="A543" s="2" t="str">
        <f t="shared" si="37"/>
        <v>14</v>
      </c>
      <c r="B543" s="2" t="str">
        <f t="shared" si="34"/>
        <v>1410</v>
      </c>
      <c r="C543" s="2">
        <v>14100541</v>
      </c>
      <c r="D543" s="2">
        <v>2520901</v>
      </c>
      <c r="E543" s="2" t="str">
        <f t="shared" si="35"/>
        <v>141005412520901</v>
      </c>
      <c r="F543" s="8">
        <v>96011996</v>
      </c>
      <c r="G543" s="2" t="s">
        <v>526</v>
      </c>
      <c r="H543" s="8">
        <f>+SUMIF(Ajustes!$C:$C,'Balance de Prueba'!$E543,Ajustes!E:E)</f>
        <v>0</v>
      </c>
      <c r="I543" s="8">
        <f>+SUMIF(Ajustes!$C:$C,'Balance de Prueba'!$E543,Ajustes!F:F)</f>
        <v>0</v>
      </c>
      <c r="J543" s="3">
        <f t="shared" si="36"/>
        <v>96011996</v>
      </c>
    </row>
    <row r="544" spans="1:10" ht="12.75" hidden="1" customHeight="1" x14ac:dyDescent="0.3">
      <c r="A544" s="2" t="str">
        <f t="shared" si="37"/>
        <v>14</v>
      </c>
      <c r="B544" s="2" t="str">
        <f t="shared" si="34"/>
        <v>1410</v>
      </c>
      <c r="C544" s="2">
        <v>14100541</v>
      </c>
      <c r="D544" s="2">
        <v>2521801</v>
      </c>
      <c r="E544" s="2" t="str">
        <f t="shared" si="35"/>
        <v>141005412521801</v>
      </c>
      <c r="F544" s="8">
        <v>538288</v>
      </c>
      <c r="G544" s="2" t="s">
        <v>527</v>
      </c>
      <c r="H544" s="8">
        <f>+SUMIF(Ajustes!$C:$C,'Balance de Prueba'!$E544,Ajustes!E:E)</f>
        <v>0</v>
      </c>
      <c r="I544" s="8">
        <f>+SUMIF(Ajustes!$C:$C,'Balance de Prueba'!$E544,Ajustes!F:F)</f>
        <v>0</v>
      </c>
      <c r="J544" s="3">
        <f t="shared" si="36"/>
        <v>538288</v>
      </c>
    </row>
    <row r="545" spans="1:10" ht="12.75" hidden="1" customHeight="1" x14ac:dyDescent="0.3">
      <c r="A545" s="2" t="str">
        <f t="shared" si="37"/>
        <v>14</v>
      </c>
      <c r="B545" s="2" t="str">
        <f t="shared" si="34"/>
        <v>1410</v>
      </c>
      <c r="C545" s="2">
        <v>14100541</v>
      </c>
      <c r="D545" s="2">
        <v>3530301</v>
      </c>
      <c r="E545" s="2" t="str">
        <f t="shared" si="35"/>
        <v>141005413530301</v>
      </c>
      <c r="F545" s="8">
        <v>20850250</v>
      </c>
      <c r="G545" s="2" t="s">
        <v>528</v>
      </c>
      <c r="H545" s="8">
        <f>+SUMIF(Ajustes!$C:$C,'Balance de Prueba'!$E545,Ajustes!E:E)</f>
        <v>0</v>
      </c>
      <c r="I545" s="8">
        <f>+SUMIF(Ajustes!$C:$C,'Balance de Prueba'!$E545,Ajustes!F:F)</f>
        <v>0</v>
      </c>
      <c r="J545" s="3">
        <f t="shared" si="36"/>
        <v>20850250</v>
      </c>
    </row>
    <row r="546" spans="1:10" ht="12.75" hidden="1" customHeight="1" x14ac:dyDescent="0.3">
      <c r="A546" s="2" t="str">
        <f t="shared" si="37"/>
        <v>14</v>
      </c>
      <c r="B546" s="2" t="str">
        <f t="shared" si="34"/>
        <v>1410</v>
      </c>
      <c r="C546" s="2">
        <v>14100541</v>
      </c>
      <c r="D546" s="2">
        <v>4580301</v>
      </c>
      <c r="E546" s="2" t="str">
        <f t="shared" si="35"/>
        <v>141005414580301</v>
      </c>
      <c r="F546" s="8">
        <v>4121350</v>
      </c>
      <c r="G546" s="2" t="s">
        <v>529</v>
      </c>
      <c r="H546" s="8">
        <f>+SUMIF(Ajustes!$C:$C,'Balance de Prueba'!$E546,Ajustes!E:E)</f>
        <v>0</v>
      </c>
      <c r="I546" s="8">
        <f>+SUMIF(Ajustes!$C:$C,'Balance de Prueba'!$E546,Ajustes!F:F)</f>
        <v>0</v>
      </c>
      <c r="J546" s="3">
        <f t="shared" si="36"/>
        <v>4121350</v>
      </c>
    </row>
    <row r="547" spans="1:10" ht="12.75" hidden="1" customHeight="1" x14ac:dyDescent="0.3">
      <c r="A547" s="2" t="str">
        <f t="shared" si="37"/>
        <v>14</v>
      </c>
      <c r="B547" s="2" t="str">
        <f t="shared" si="34"/>
        <v>1410</v>
      </c>
      <c r="C547" s="2">
        <v>14100541</v>
      </c>
      <c r="D547" s="2">
        <v>4580901</v>
      </c>
      <c r="E547" s="2" t="str">
        <f t="shared" si="35"/>
        <v>141005414580901</v>
      </c>
      <c r="F547" s="8">
        <v>2835000</v>
      </c>
      <c r="G547" s="2" t="s">
        <v>530</v>
      </c>
      <c r="H547" s="8">
        <f>+SUMIF(Ajustes!$C:$C,'Balance de Prueba'!$E547,Ajustes!E:E)</f>
        <v>0</v>
      </c>
      <c r="I547" s="8">
        <f>+SUMIF(Ajustes!$C:$C,'Balance de Prueba'!$E547,Ajustes!F:F)</f>
        <v>0</v>
      </c>
      <c r="J547" s="3">
        <f t="shared" si="36"/>
        <v>2835000</v>
      </c>
    </row>
    <row r="548" spans="1:10" ht="12.75" hidden="1" customHeight="1" x14ac:dyDescent="0.3">
      <c r="A548" s="2" t="str">
        <f t="shared" si="37"/>
        <v>14</v>
      </c>
      <c r="B548" s="2" t="str">
        <f t="shared" si="34"/>
        <v>1410</v>
      </c>
      <c r="C548" s="2">
        <v>14100541</v>
      </c>
      <c r="D548" s="2">
        <v>4581201</v>
      </c>
      <c r="E548" s="2" t="str">
        <f t="shared" si="35"/>
        <v>141005414581201</v>
      </c>
      <c r="F548" s="8">
        <v>635120</v>
      </c>
      <c r="G548" s="2" t="s">
        <v>531</v>
      </c>
      <c r="H548" s="8">
        <f>+SUMIF(Ajustes!$C:$C,'Balance de Prueba'!$E548,Ajustes!E:E)</f>
        <v>0</v>
      </c>
      <c r="I548" s="8">
        <f>+SUMIF(Ajustes!$C:$C,'Balance de Prueba'!$E548,Ajustes!F:F)</f>
        <v>0</v>
      </c>
      <c r="J548" s="3">
        <f t="shared" si="36"/>
        <v>635120</v>
      </c>
    </row>
    <row r="549" spans="1:10" ht="12.75" hidden="1" customHeight="1" x14ac:dyDescent="0.3">
      <c r="A549" s="2" t="str">
        <f t="shared" si="37"/>
        <v>14</v>
      </c>
      <c r="B549" s="2" t="str">
        <f t="shared" si="34"/>
        <v>1410</v>
      </c>
      <c r="C549" s="2">
        <v>14100542</v>
      </c>
      <c r="D549" s="2">
        <v>1</v>
      </c>
      <c r="E549" s="2" t="str">
        <f t="shared" si="35"/>
        <v>141005421</v>
      </c>
      <c r="F549" s="8">
        <v>-82138960</v>
      </c>
      <c r="G549" s="2" t="s">
        <v>532</v>
      </c>
      <c r="H549" s="8">
        <f>+SUMIF(Ajustes!$C:$C,'Balance de Prueba'!$E549,Ajustes!E:E)</f>
        <v>0</v>
      </c>
      <c r="I549" s="8">
        <f>+SUMIF(Ajustes!$C:$C,'Balance de Prueba'!$E549,Ajustes!F:F)</f>
        <v>0</v>
      </c>
      <c r="J549" s="3">
        <f t="shared" si="36"/>
        <v>-82138960</v>
      </c>
    </row>
    <row r="550" spans="1:10" ht="12.75" hidden="1" customHeight="1" x14ac:dyDescent="0.3">
      <c r="A550" s="2" t="str">
        <f t="shared" si="37"/>
        <v>14</v>
      </c>
      <c r="B550" s="2" t="str">
        <f t="shared" si="34"/>
        <v>1410</v>
      </c>
      <c r="C550" s="2">
        <v>14101040</v>
      </c>
      <c r="D550" s="2">
        <v>1510602</v>
      </c>
      <c r="E550" s="2" t="str">
        <f t="shared" si="35"/>
        <v>141010401510602</v>
      </c>
      <c r="F550" s="8">
        <v>97912</v>
      </c>
      <c r="G550" s="2" t="s">
        <v>533</v>
      </c>
      <c r="H550" s="8">
        <f>+SUMIF(Ajustes!$C:$C,'Balance de Prueba'!$E550,Ajustes!E:E)</f>
        <v>0</v>
      </c>
      <c r="I550" s="8">
        <f>+SUMIF(Ajustes!$C:$C,'Balance de Prueba'!$E550,Ajustes!F:F)</f>
        <v>0</v>
      </c>
      <c r="J550" s="3">
        <f t="shared" si="36"/>
        <v>97912</v>
      </c>
    </row>
    <row r="551" spans="1:10" ht="12.75" hidden="1" customHeight="1" x14ac:dyDescent="0.3">
      <c r="A551" s="2" t="str">
        <f t="shared" si="37"/>
        <v>14</v>
      </c>
      <c r="B551" s="2" t="str">
        <f t="shared" si="34"/>
        <v>1410</v>
      </c>
      <c r="C551" s="2">
        <v>14101040</v>
      </c>
      <c r="D551" s="2">
        <v>1511202</v>
      </c>
      <c r="E551" s="2" t="str">
        <f t="shared" si="35"/>
        <v>141010401511202</v>
      </c>
      <c r="F551" s="8">
        <v>24147785</v>
      </c>
      <c r="G551" s="2" t="s">
        <v>534</v>
      </c>
      <c r="H551" s="8">
        <f>+SUMIF(Ajustes!$C:$C,'Balance de Prueba'!$E551,Ajustes!E:E)</f>
        <v>0</v>
      </c>
      <c r="I551" s="8">
        <f>+SUMIF(Ajustes!$C:$C,'Balance de Prueba'!$E551,Ajustes!F:F)</f>
        <v>0</v>
      </c>
      <c r="J551" s="3">
        <f t="shared" si="36"/>
        <v>24147785</v>
      </c>
    </row>
    <row r="552" spans="1:10" ht="12.75" hidden="1" customHeight="1" x14ac:dyDescent="0.3">
      <c r="A552" s="2" t="str">
        <f t="shared" si="37"/>
        <v>14</v>
      </c>
      <c r="B552" s="2" t="str">
        <f t="shared" si="34"/>
        <v>1410</v>
      </c>
      <c r="C552" s="2">
        <v>14101040</v>
      </c>
      <c r="D552" s="2">
        <v>1511502</v>
      </c>
      <c r="E552" s="2" t="str">
        <f t="shared" si="35"/>
        <v>141010401511502</v>
      </c>
      <c r="F552" s="8">
        <v>19863504</v>
      </c>
      <c r="G552" s="2" t="s">
        <v>535</v>
      </c>
      <c r="H552" s="8">
        <f>+SUMIF(Ajustes!$C:$C,'Balance de Prueba'!$E552,Ajustes!E:E)</f>
        <v>0</v>
      </c>
      <c r="I552" s="8">
        <f>+SUMIF(Ajustes!$C:$C,'Balance de Prueba'!$E552,Ajustes!F:F)</f>
        <v>0</v>
      </c>
      <c r="J552" s="3">
        <f t="shared" si="36"/>
        <v>19863504</v>
      </c>
    </row>
    <row r="553" spans="1:10" ht="12.75" hidden="1" customHeight="1" x14ac:dyDescent="0.3">
      <c r="A553" s="2" t="str">
        <f t="shared" si="37"/>
        <v>14</v>
      </c>
      <c r="B553" s="2" t="str">
        <f t="shared" si="34"/>
        <v>1410</v>
      </c>
      <c r="C553" s="2">
        <v>14101040</v>
      </c>
      <c r="D553" s="2">
        <v>1511802</v>
      </c>
      <c r="E553" s="2" t="str">
        <f t="shared" si="35"/>
        <v>141010401511802</v>
      </c>
      <c r="F553" s="8">
        <v>657883</v>
      </c>
      <c r="G553" s="2" t="s">
        <v>536</v>
      </c>
      <c r="H553" s="8">
        <f>+SUMIF(Ajustes!$C:$C,'Balance de Prueba'!$E553,Ajustes!E:E)</f>
        <v>0</v>
      </c>
      <c r="I553" s="8">
        <f>+SUMIF(Ajustes!$C:$C,'Balance de Prueba'!$E553,Ajustes!F:F)</f>
        <v>0</v>
      </c>
      <c r="J553" s="3">
        <f t="shared" si="36"/>
        <v>657883</v>
      </c>
    </row>
    <row r="554" spans="1:10" ht="12.75" hidden="1" customHeight="1" x14ac:dyDescent="0.3">
      <c r="A554" s="2" t="str">
        <f t="shared" si="37"/>
        <v>14</v>
      </c>
      <c r="B554" s="2" t="str">
        <f t="shared" si="34"/>
        <v>1410</v>
      </c>
      <c r="C554" s="2">
        <v>14101040</v>
      </c>
      <c r="D554" s="2">
        <v>1512102</v>
      </c>
      <c r="E554" s="2" t="str">
        <f t="shared" si="35"/>
        <v>141010401512102</v>
      </c>
      <c r="F554" s="8">
        <v>274431</v>
      </c>
      <c r="G554" s="2" t="s">
        <v>537</v>
      </c>
      <c r="H554" s="8">
        <f>+SUMIF(Ajustes!$C:$C,'Balance de Prueba'!$E554,Ajustes!E:E)</f>
        <v>0</v>
      </c>
      <c r="I554" s="8">
        <f>+SUMIF(Ajustes!$C:$C,'Balance de Prueba'!$E554,Ajustes!F:F)</f>
        <v>0</v>
      </c>
      <c r="J554" s="3">
        <f t="shared" si="36"/>
        <v>274431</v>
      </c>
    </row>
    <row r="555" spans="1:10" ht="12.75" hidden="1" customHeight="1" x14ac:dyDescent="0.3">
      <c r="A555" s="2" t="str">
        <f t="shared" si="37"/>
        <v>14</v>
      </c>
      <c r="B555" s="2" t="str">
        <f t="shared" si="34"/>
        <v>1410</v>
      </c>
      <c r="C555" s="2">
        <v>14101040</v>
      </c>
      <c r="D555" s="2">
        <v>1512702</v>
      </c>
      <c r="E555" s="2" t="str">
        <f t="shared" si="35"/>
        <v>141010401512702</v>
      </c>
      <c r="F555" s="8">
        <v>4468951</v>
      </c>
      <c r="G555" s="2" t="s">
        <v>538</v>
      </c>
      <c r="H555" s="8">
        <f>+SUMIF(Ajustes!$C:$C,'Balance de Prueba'!$E555,Ajustes!E:E)</f>
        <v>0</v>
      </c>
      <c r="I555" s="8">
        <f>+SUMIF(Ajustes!$C:$C,'Balance de Prueba'!$E555,Ajustes!F:F)</f>
        <v>0</v>
      </c>
      <c r="J555" s="3">
        <f t="shared" si="36"/>
        <v>4468951</v>
      </c>
    </row>
    <row r="556" spans="1:10" ht="12.75" hidden="1" customHeight="1" x14ac:dyDescent="0.3">
      <c r="A556" s="2" t="str">
        <f t="shared" si="37"/>
        <v>14</v>
      </c>
      <c r="B556" s="2" t="str">
        <f t="shared" si="34"/>
        <v>1410</v>
      </c>
      <c r="C556" s="2">
        <v>14101040</v>
      </c>
      <c r="D556" s="2">
        <v>2520602</v>
      </c>
      <c r="E556" s="2" t="str">
        <f t="shared" si="35"/>
        <v>141010402520602</v>
      </c>
      <c r="F556" s="8">
        <v>33571459</v>
      </c>
      <c r="G556" s="2" t="s">
        <v>539</v>
      </c>
      <c r="H556" s="8">
        <f>+SUMIF(Ajustes!$C:$C,'Balance de Prueba'!$E556,Ajustes!E:E)</f>
        <v>0</v>
      </c>
      <c r="I556" s="8">
        <f>+SUMIF(Ajustes!$C:$C,'Balance de Prueba'!$E556,Ajustes!F:F)</f>
        <v>0</v>
      </c>
      <c r="J556" s="3">
        <f t="shared" si="36"/>
        <v>33571459</v>
      </c>
    </row>
    <row r="557" spans="1:10" ht="12.75" hidden="1" customHeight="1" x14ac:dyDescent="0.3">
      <c r="A557" s="2" t="str">
        <f t="shared" si="37"/>
        <v>14</v>
      </c>
      <c r="B557" s="2" t="str">
        <f t="shared" si="34"/>
        <v>1410</v>
      </c>
      <c r="C557" s="2">
        <v>14101040</v>
      </c>
      <c r="D557" s="2">
        <v>2520702</v>
      </c>
      <c r="E557" s="2" t="str">
        <f t="shared" si="35"/>
        <v>141010402520702</v>
      </c>
      <c r="F557" s="8">
        <v>13201533</v>
      </c>
      <c r="G557" s="2" t="s">
        <v>540</v>
      </c>
      <c r="H557" s="8">
        <f>+SUMIF(Ajustes!$C:$C,'Balance de Prueba'!$E557,Ajustes!E:E)</f>
        <v>0</v>
      </c>
      <c r="I557" s="8">
        <f>+SUMIF(Ajustes!$C:$C,'Balance de Prueba'!$E557,Ajustes!F:F)</f>
        <v>0</v>
      </c>
      <c r="J557" s="3">
        <f t="shared" si="36"/>
        <v>13201533</v>
      </c>
    </row>
    <row r="558" spans="1:10" ht="12.75" hidden="1" customHeight="1" x14ac:dyDescent="0.3">
      <c r="A558" s="2" t="str">
        <f t="shared" si="37"/>
        <v>14</v>
      </c>
      <c r="B558" s="2" t="str">
        <f t="shared" si="34"/>
        <v>1410</v>
      </c>
      <c r="C558" s="2">
        <v>14101040</v>
      </c>
      <c r="D558" s="2">
        <v>2520902</v>
      </c>
      <c r="E558" s="2" t="str">
        <f t="shared" si="35"/>
        <v>141010402520902</v>
      </c>
      <c r="F558" s="8">
        <v>125351872</v>
      </c>
      <c r="G558" s="2" t="s">
        <v>541</v>
      </c>
      <c r="H558" s="8">
        <f>+SUMIF(Ajustes!$C:$C,'Balance de Prueba'!$E558,Ajustes!E:E)</f>
        <v>0</v>
      </c>
      <c r="I558" s="8">
        <f>+SUMIF(Ajustes!$C:$C,'Balance de Prueba'!$E558,Ajustes!F:F)</f>
        <v>0</v>
      </c>
      <c r="J558" s="3">
        <f t="shared" si="36"/>
        <v>125351872</v>
      </c>
    </row>
    <row r="559" spans="1:10" ht="12.75" hidden="1" customHeight="1" x14ac:dyDescent="0.3">
      <c r="A559" s="2" t="str">
        <f t="shared" si="37"/>
        <v>14</v>
      </c>
      <c r="B559" s="2" t="str">
        <f t="shared" si="34"/>
        <v>1410</v>
      </c>
      <c r="C559" s="2">
        <v>14101040</v>
      </c>
      <c r="D559" s="2">
        <v>2521102</v>
      </c>
      <c r="E559" s="2" t="str">
        <f t="shared" si="35"/>
        <v>141010402521102</v>
      </c>
      <c r="F559" s="8">
        <v>8933405</v>
      </c>
      <c r="G559" s="2" t="s">
        <v>542</v>
      </c>
      <c r="H559" s="8">
        <f>+SUMIF(Ajustes!$C:$C,'Balance de Prueba'!$E559,Ajustes!E:E)</f>
        <v>0</v>
      </c>
      <c r="I559" s="8">
        <f>+SUMIF(Ajustes!$C:$C,'Balance de Prueba'!$E559,Ajustes!F:F)</f>
        <v>0</v>
      </c>
      <c r="J559" s="3">
        <f t="shared" si="36"/>
        <v>8933405</v>
      </c>
    </row>
    <row r="560" spans="1:10" ht="12.75" hidden="1" customHeight="1" x14ac:dyDescent="0.3">
      <c r="A560" s="2" t="str">
        <f t="shared" si="37"/>
        <v>14</v>
      </c>
      <c r="B560" s="2" t="str">
        <f t="shared" si="34"/>
        <v>1410</v>
      </c>
      <c r="C560" s="2">
        <v>14101040</v>
      </c>
      <c r="D560" s="2">
        <v>2521802</v>
      </c>
      <c r="E560" s="2" t="str">
        <f t="shared" si="35"/>
        <v>141010402521802</v>
      </c>
      <c r="F560" s="8">
        <v>48302465</v>
      </c>
      <c r="G560" s="2" t="s">
        <v>543</v>
      </c>
      <c r="H560" s="8">
        <f>+SUMIF(Ajustes!$C:$C,'Balance de Prueba'!$E560,Ajustes!E:E)</f>
        <v>0</v>
      </c>
      <c r="I560" s="8">
        <f>+SUMIF(Ajustes!$C:$C,'Balance de Prueba'!$E560,Ajustes!F:F)</f>
        <v>0</v>
      </c>
      <c r="J560" s="3">
        <f t="shared" si="36"/>
        <v>48302465</v>
      </c>
    </row>
    <row r="561" spans="1:10" ht="12.75" hidden="1" customHeight="1" x14ac:dyDescent="0.3">
      <c r="A561" s="2" t="str">
        <f t="shared" si="37"/>
        <v>14</v>
      </c>
      <c r="B561" s="2" t="str">
        <f t="shared" si="34"/>
        <v>1410</v>
      </c>
      <c r="C561" s="2">
        <v>14101040</v>
      </c>
      <c r="D561" s="2">
        <v>4580902</v>
      </c>
      <c r="E561" s="2" t="str">
        <f t="shared" si="35"/>
        <v>141010404580902</v>
      </c>
      <c r="F561" s="8">
        <v>1367867</v>
      </c>
      <c r="G561" s="2" t="s">
        <v>544</v>
      </c>
      <c r="H561" s="8">
        <f>+SUMIF(Ajustes!$C:$C,'Balance de Prueba'!$E561,Ajustes!E:E)</f>
        <v>0</v>
      </c>
      <c r="I561" s="8">
        <f>+SUMIF(Ajustes!$C:$C,'Balance de Prueba'!$E561,Ajustes!F:F)</f>
        <v>0</v>
      </c>
      <c r="J561" s="3">
        <f t="shared" si="36"/>
        <v>1367867</v>
      </c>
    </row>
    <row r="562" spans="1:10" ht="12.75" hidden="1" customHeight="1" x14ac:dyDescent="0.3">
      <c r="A562" s="2" t="str">
        <f t="shared" si="37"/>
        <v>14</v>
      </c>
      <c r="B562" s="2" t="str">
        <f t="shared" si="34"/>
        <v>1410</v>
      </c>
      <c r="C562" s="2">
        <v>14101540</v>
      </c>
      <c r="D562" s="2">
        <v>1510603</v>
      </c>
      <c r="E562" s="2" t="str">
        <f t="shared" si="35"/>
        <v>141015401510603</v>
      </c>
      <c r="F562" s="8">
        <v>82479</v>
      </c>
      <c r="G562" s="2" t="s">
        <v>545</v>
      </c>
      <c r="H562" s="8">
        <f>+SUMIF(Ajustes!$C:$C,'Balance de Prueba'!$E562,Ajustes!E:E)</f>
        <v>0</v>
      </c>
      <c r="I562" s="8">
        <f>+SUMIF(Ajustes!$C:$C,'Balance de Prueba'!$E562,Ajustes!F:F)</f>
        <v>0</v>
      </c>
      <c r="J562" s="3">
        <f t="shared" si="36"/>
        <v>82479</v>
      </c>
    </row>
    <row r="563" spans="1:10" ht="12.75" hidden="1" customHeight="1" x14ac:dyDescent="0.3">
      <c r="A563" s="2" t="str">
        <f t="shared" si="37"/>
        <v>14</v>
      </c>
      <c r="B563" s="2" t="str">
        <f t="shared" si="34"/>
        <v>1410</v>
      </c>
      <c r="C563" s="2">
        <v>14101540</v>
      </c>
      <c r="D563" s="2">
        <v>1510605</v>
      </c>
      <c r="E563" s="2" t="str">
        <f t="shared" si="35"/>
        <v>141015401510605</v>
      </c>
      <c r="F563" s="8">
        <v>116343</v>
      </c>
      <c r="G563" s="2" t="s">
        <v>546</v>
      </c>
      <c r="H563" s="8">
        <f>+SUMIF(Ajustes!$C:$C,'Balance de Prueba'!$E563,Ajustes!E:E)</f>
        <v>0</v>
      </c>
      <c r="I563" s="8">
        <f>+SUMIF(Ajustes!$C:$C,'Balance de Prueba'!$E563,Ajustes!F:F)</f>
        <v>0</v>
      </c>
      <c r="J563" s="3">
        <f t="shared" si="36"/>
        <v>116343</v>
      </c>
    </row>
    <row r="564" spans="1:10" ht="12.75" hidden="1" customHeight="1" x14ac:dyDescent="0.3">
      <c r="A564" s="2" t="str">
        <f t="shared" si="37"/>
        <v>14</v>
      </c>
      <c r="B564" s="2" t="str">
        <f t="shared" si="34"/>
        <v>1410</v>
      </c>
      <c r="C564" s="2">
        <v>14101540</v>
      </c>
      <c r="D564" s="2">
        <v>1510606</v>
      </c>
      <c r="E564" s="2" t="str">
        <f t="shared" si="35"/>
        <v>141015401510606</v>
      </c>
      <c r="F564" s="8">
        <v>142013</v>
      </c>
      <c r="G564" s="2" t="s">
        <v>547</v>
      </c>
      <c r="H564" s="8">
        <f>+SUMIF(Ajustes!$C:$C,'Balance de Prueba'!$E564,Ajustes!E:E)</f>
        <v>0</v>
      </c>
      <c r="I564" s="8">
        <f>+SUMIF(Ajustes!$C:$C,'Balance de Prueba'!$E564,Ajustes!F:F)</f>
        <v>0</v>
      </c>
      <c r="J564" s="3">
        <f t="shared" si="36"/>
        <v>142013</v>
      </c>
    </row>
    <row r="565" spans="1:10" ht="12.75" hidden="1" customHeight="1" x14ac:dyDescent="0.3">
      <c r="A565" s="2" t="str">
        <f t="shared" si="37"/>
        <v>14</v>
      </c>
      <c r="B565" s="2" t="str">
        <f t="shared" si="34"/>
        <v>1410</v>
      </c>
      <c r="C565" s="2">
        <v>14101540</v>
      </c>
      <c r="D565" s="2">
        <v>1511203</v>
      </c>
      <c r="E565" s="2" t="str">
        <f t="shared" si="35"/>
        <v>141015401511203</v>
      </c>
      <c r="F565" s="8">
        <v>320045</v>
      </c>
      <c r="G565" s="2" t="s">
        <v>548</v>
      </c>
      <c r="H565" s="8">
        <f>+SUMIF(Ajustes!$C:$C,'Balance de Prueba'!$E565,Ajustes!E:E)</f>
        <v>0</v>
      </c>
      <c r="I565" s="8">
        <f>+SUMIF(Ajustes!$C:$C,'Balance de Prueba'!$E565,Ajustes!F:F)</f>
        <v>0</v>
      </c>
      <c r="J565" s="3">
        <f t="shared" si="36"/>
        <v>320045</v>
      </c>
    </row>
    <row r="566" spans="1:10" ht="12.75" hidden="1" customHeight="1" x14ac:dyDescent="0.3">
      <c r="A566" s="2" t="str">
        <f t="shared" si="37"/>
        <v>14</v>
      </c>
      <c r="B566" s="2" t="str">
        <f t="shared" si="34"/>
        <v>1410</v>
      </c>
      <c r="C566" s="2">
        <v>14101540</v>
      </c>
      <c r="D566" s="2">
        <v>1511204</v>
      </c>
      <c r="E566" s="2" t="str">
        <f t="shared" si="35"/>
        <v>141015401511204</v>
      </c>
      <c r="F566" s="8">
        <v>3306253</v>
      </c>
      <c r="G566" s="2" t="s">
        <v>549</v>
      </c>
      <c r="H566" s="8">
        <f>+SUMIF(Ajustes!$C:$C,'Balance de Prueba'!$E566,Ajustes!E:E)</f>
        <v>0</v>
      </c>
      <c r="I566" s="8">
        <f>+SUMIF(Ajustes!$C:$C,'Balance de Prueba'!$E566,Ajustes!F:F)</f>
        <v>0</v>
      </c>
      <c r="J566" s="3">
        <f t="shared" si="36"/>
        <v>3306253</v>
      </c>
    </row>
    <row r="567" spans="1:10" ht="12.75" hidden="1" customHeight="1" x14ac:dyDescent="0.3">
      <c r="A567" s="2" t="str">
        <f t="shared" si="37"/>
        <v>14</v>
      </c>
      <c r="B567" s="2" t="str">
        <f t="shared" si="34"/>
        <v>1410</v>
      </c>
      <c r="C567" s="2">
        <v>14101540</v>
      </c>
      <c r="D567" s="2">
        <v>1511205</v>
      </c>
      <c r="E567" s="2" t="str">
        <f t="shared" si="35"/>
        <v>141015401511205</v>
      </c>
      <c r="F567" s="8">
        <v>6425226</v>
      </c>
      <c r="G567" s="2" t="s">
        <v>550</v>
      </c>
      <c r="H567" s="8">
        <f>+SUMIF(Ajustes!$C:$C,'Balance de Prueba'!$E567,Ajustes!E:E)</f>
        <v>0</v>
      </c>
      <c r="I567" s="8">
        <f>+SUMIF(Ajustes!$C:$C,'Balance de Prueba'!$E567,Ajustes!F:F)</f>
        <v>0</v>
      </c>
      <c r="J567" s="3">
        <f t="shared" si="36"/>
        <v>6425226</v>
      </c>
    </row>
    <row r="568" spans="1:10" ht="12.75" hidden="1" customHeight="1" x14ac:dyDescent="0.3">
      <c r="A568" s="2" t="str">
        <f t="shared" si="37"/>
        <v>14</v>
      </c>
      <c r="B568" s="2" t="str">
        <f t="shared" si="34"/>
        <v>1410</v>
      </c>
      <c r="C568" s="2">
        <v>14101540</v>
      </c>
      <c r="D568" s="2">
        <v>1511206</v>
      </c>
      <c r="E568" s="2" t="str">
        <f t="shared" si="35"/>
        <v>141015401511206</v>
      </c>
      <c r="F568" s="8">
        <v>9465652</v>
      </c>
      <c r="G568" s="2" t="s">
        <v>551</v>
      </c>
      <c r="H568" s="8">
        <f>+SUMIF(Ajustes!$C:$C,'Balance de Prueba'!$E568,Ajustes!E:E)</f>
        <v>0</v>
      </c>
      <c r="I568" s="8">
        <f>+SUMIF(Ajustes!$C:$C,'Balance de Prueba'!$E568,Ajustes!F:F)</f>
        <v>0</v>
      </c>
      <c r="J568" s="3">
        <f t="shared" si="36"/>
        <v>9465652</v>
      </c>
    </row>
    <row r="569" spans="1:10" ht="12.75" hidden="1" customHeight="1" x14ac:dyDescent="0.3">
      <c r="A569" s="2" t="str">
        <f t="shared" si="37"/>
        <v>14</v>
      </c>
      <c r="B569" s="2" t="str">
        <f t="shared" si="34"/>
        <v>1410</v>
      </c>
      <c r="C569" s="2">
        <v>14101540</v>
      </c>
      <c r="D569" s="2">
        <v>1511503</v>
      </c>
      <c r="E569" s="2" t="str">
        <f t="shared" si="35"/>
        <v>141015401511503</v>
      </c>
      <c r="F569" s="8">
        <v>627921</v>
      </c>
      <c r="G569" s="2" t="s">
        <v>552</v>
      </c>
      <c r="H569" s="8">
        <f>+SUMIF(Ajustes!$C:$C,'Balance de Prueba'!$E569,Ajustes!E:E)</f>
        <v>0</v>
      </c>
      <c r="I569" s="8">
        <f>+SUMIF(Ajustes!$C:$C,'Balance de Prueba'!$E569,Ajustes!F:F)</f>
        <v>0</v>
      </c>
      <c r="J569" s="3">
        <f t="shared" si="36"/>
        <v>627921</v>
      </c>
    </row>
    <row r="570" spans="1:10" ht="12.75" hidden="1" customHeight="1" x14ac:dyDescent="0.3">
      <c r="A570" s="2" t="str">
        <f t="shared" si="37"/>
        <v>14</v>
      </c>
      <c r="B570" s="2" t="str">
        <f t="shared" si="34"/>
        <v>1410</v>
      </c>
      <c r="C570" s="2">
        <v>14101540</v>
      </c>
      <c r="D570" s="2">
        <v>1511504</v>
      </c>
      <c r="E570" s="2" t="str">
        <f t="shared" si="35"/>
        <v>141015401511504</v>
      </c>
      <c r="F570" s="8">
        <v>2984183</v>
      </c>
      <c r="G570" s="2" t="s">
        <v>553</v>
      </c>
      <c r="H570" s="8">
        <f>+SUMIF(Ajustes!$C:$C,'Balance de Prueba'!$E570,Ajustes!E:E)</f>
        <v>0</v>
      </c>
      <c r="I570" s="8">
        <f>+SUMIF(Ajustes!$C:$C,'Balance de Prueba'!$E570,Ajustes!F:F)</f>
        <v>0</v>
      </c>
      <c r="J570" s="3">
        <f t="shared" si="36"/>
        <v>2984183</v>
      </c>
    </row>
    <row r="571" spans="1:10" ht="12.75" hidden="1" customHeight="1" x14ac:dyDescent="0.3">
      <c r="A571" s="2" t="str">
        <f t="shared" si="37"/>
        <v>14</v>
      </c>
      <c r="B571" s="2" t="str">
        <f t="shared" si="34"/>
        <v>1410</v>
      </c>
      <c r="C571" s="2">
        <v>14101540</v>
      </c>
      <c r="D571" s="2">
        <v>1511505</v>
      </c>
      <c r="E571" s="2" t="str">
        <f t="shared" si="35"/>
        <v>141015401511505</v>
      </c>
      <c r="F571" s="8">
        <v>10282768</v>
      </c>
      <c r="G571" s="2" t="s">
        <v>554</v>
      </c>
      <c r="H571" s="8">
        <f>+SUMIF(Ajustes!$C:$C,'Balance de Prueba'!$E571,Ajustes!E:E)</f>
        <v>0</v>
      </c>
      <c r="I571" s="8">
        <f>+SUMIF(Ajustes!$C:$C,'Balance de Prueba'!$E571,Ajustes!F:F)</f>
        <v>0</v>
      </c>
      <c r="J571" s="3">
        <f t="shared" si="36"/>
        <v>10282768</v>
      </c>
    </row>
    <row r="572" spans="1:10" ht="12.75" hidden="1" customHeight="1" x14ac:dyDescent="0.3">
      <c r="A572" s="2" t="str">
        <f t="shared" si="37"/>
        <v>14</v>
      </c>
      <c r="B572" s="2" t="str">
        <f t="shared" si="34"/>
        <v>1410</v>
      </c>
      <c r="C572" s="2">
        <v>14101540</v>
      </c>
      <c r="D572" s="2">
        <v>1511506</v>
      </c>
      <c r="E572" s="2" t="str">
        <f t="shared" si="35"/>
        <v>141015401511506</v>
      </c>
      <c r="F572" s="8">
        <v>12708126</v>
      </c>
      <c r="G572" s="2" t="s">
        <v>555</v>
      </c>
      <c r="H572" s="8">
        <f>+SUMIF(Ajustes!$C:$C,'Balance de Prueba'!$E572,Ajustes!E:E)</f>
        <v>0</v>
      </c>
      <c r="I572" s="8">
        <f>+SUMIF(Ajustes!$C:$C,'Balance de Prueba'!$E572,Ajustes!F:F)</f>
        <v>0</v>
      </c>
      <c r="J572" s="3">
        <f t="shared" si="36"/>
        <v>12708126</v>
      </c>
    </row>
    <row r="573" spans="1:10" ht="12.75" hidden="1" customHeight="1" x14ac:dyDescent="0.3">
      <c r="A573" s="2" t="str">
        <f t="shared" si="37"/>
        <v>14</v>
      </c>
      <c r="B573" s="2" t="str">
        <f t="shared" si="34"/>
        <v>1410</v>
      </c>
      <c r="C573" s="2">
        <v>14101540</v>
      </c>
      <c r="D573" s="2">
        <v>1511803</v>
      </c>
      <c r="E573" s="2" t="str">
        <f t="shared" si="35"/>
        <v>141015401511803</v>
      </c>
      <c r="F573" s="8">
        <v>2471</v>
      </c>
      <c r="G573" s="2" t="s">
        <v>556</v>
      </c>
      <c r="H573" s="8">
        <f>+SUMIF(Ajustes!$C:$C,'Balance de Prueba'!$E573,Ajustes!E:E)</f>
        <v>0</v>
      </c>
      <c r="I573" s="8">
        <f>+SUMIF(Ajustes!$C:$C,'Balance de Prueba'!$E573,Ajustes!F:F)</f>
        <v>0</v>
      </c>
      <c r="J573" s="3">
        <f t="shared" si="36"/>
        <v>2471</v>
      </c>
    </row>
    <row r="574" spans="1:10" ht="12.75" hidden="1" customHeight="1" x14ac:dyDescent="0.3">
      <c r="A574" s="2" t="str">
        <f t="shared" si="37"/>
        <v>14</v>
      </c>
      <c r="B574" s="2" t="str">
        <f t="shared" si="34"/>
        <v>1410</v>
      </c>
      <c r="C574" s="2">
        <v>14101540</v>
      </c>
      <c r="D574" s="2">
        <v>1511804</v>
      </c>
      <c r="E574" s="2" t="str">
        <f t="shared" si="35"/>
        <v>141015401511804</v>
      </c>
      <c r="F574" s="8">
        <v>101154</v>
      </c>
      <c r="G574" s="2" t="s">
        <v>557</v>
      </c>
      <c r="H574" s="8">
        <f>+SUMIF(Ajustes!$C:$C,'Balance de Prueba'!$E574,Ajustes!E:E)</f>
        <v>0</v>
      </c>
      <c r="I574" s="8">
        <f>+SUMIF(Ajustes!$C:$C,'Balance de Prueba'!$E574,Ajustes!F:F)</f>
        <v>0</v>
      </c>
      <c r="J574" s="3">
        <f t="shared" si="36"/>
        <v>101154</v>
      </c>
    </row>
    <row r="575" spans="1:10" ht="12.75" hidden="1" customHeight="1" x14ac:dyDescent="0.3">
      <c r="A575" s="2" t="str">
        <f t="shared" si="37"/>
        <v>14</v>
      </c>
      <c r="B575" s="2" t="str">
        <f t="shared" si="34"/>
        <v>1410</v>
      </c>
      <c r="C575" s="2">
        <v>14101540</v>
      </c>
      <c r="D575" s="2">
        <v>1511805</v>
      </c>
      <c r="E575" s="2" t="str">
        <f t="shared" si="35"/>
        <v>141015401511805</v>
      </c>
      <c r="F575" s="8">
        <v>196337</v>
      </c>
      <c r="G575" s="2" t="s">
        <v>558</v>
      </c>
      <c r="H575" s="8">
        <f>+SUMIF(Ajustes!$C:$C,'Balance de Prueba'!$E575,Ajustes!E:E)</f>
        <v>0</v>
      </c>
      <c r="I575" s="8">
        <f>+SUMIF(Ajustes!$C:$C,'Balance de Prueba'!$E575,Ajustes!F:F)</f>
        <v>0</v>
      </c>
      <c r="J575" s="3">
        <f t="shared" si="36"/>
        <v>196337</v>
      </c>
    </row>
    <row r="576" spans="1:10" ht="12.75" hidden="1" customHeight="1" x14ac:dyDescent="0.3">
      <c r="A576" s="2" t="str">
        <f t="shared" si="37"/>
        <v>14</v>
      </c>
      <c r="B576" s="2" t="str">
        <f t="shared" si="34"/>
        <v>1410</v>
      </c>
      <c r="C576" s="2">
        <v>14101540</v>
      </c>
      <c r="D576" s="2">
        <v>1511806</v>
      </c>
      <c r="E576" s="2" t="str">
        <f t="shared" si="35"/>
        <v>141015401511806</v>
      </c>
      <c r="F576" s="8">
        <v>235794</v>
      </c>
      <c r="G576" s="2" t="s">
        <v>559</v>
      </c>
      <c r="H576" s="8">
        <f>+SUMIF(Ajustes!$C:$C,'Balance de Prueba'!$E576,Ajustes!E:E)</f>
        <v>0</v>
      </c>
      <c r="I576" s="8">
        <f>+SUMIF(Ajustes!$C:$C,'Balance de Prueba'!$E576,Ajustes!F:F)</f>
        <v>0</v>
      </c>
      <c r="J576" s="3">
        <f t="shared" si="36"/>
        <v>235794</v>
      </c>
    </row>
    <row r="577" spans="1:10" ht="12.75" hidden="1" customHeight="1" x14ac:dyDescent="0.3">
      <c r="A577" s="2" t="str">
        <f t="shared" si="37"/>
        <v>14</v>
      </c>
      <c r="B577" s="2" t="str">
        <f t="shared" si="34"/>
        <v>1410</v>
      </c>
      <c r="C577" s="2">
        <v>14101540</v>
      </c>
      <c r="D577" s="2">
        <v>1512103</v>
      </c>
      <c r="E577" s="2" t="str">
        <f t="shared" si="35"/>
        <v>141015401512103</v>
      </c>
      <c r="F577" s="8">
        <v>1499</v>
      </c>
      <c r="G577" s="2" t="s">
        <v>560</v>
      </c>
      <c r="H577" s="8">
        <f>+SUMIF(Ajustes!$C:$C,'Balance de Prueba'!$E577,Ajustes!E:E)</f>
        <v>0</v>
      </c>
      <c r="I577" s="8">
        <f>+SUMIF(Ajustes!$C:$C,'Balance de Prueba'!$E577,Ajustes!F:F)</f>
        <v>0</v>
      </c>
      <c r="J577" s="3">
        <f t="shared" si="36"/>
        <v>1499</v>
      </c>
    </row>
    <row r="578" spans="1:10" ht="12.75" hidden="1" customHeight="1" x14ac:dyDescent="0.3">
      <c r="A578" s="2" t="str">
        <f t="shared" si="37"/>
        <v>14</v>
      </c>
      <c r="B578" s="2" t="str">
        <f t="shared" si="34"/>
        <v>1410</v>
      </c>
      <c r="C578" s="2">
        <v>14101540</v>
      </c>
      <c r="D578" s="2">
        <v>1512104</v>
      </c>
      <c r="E578" s="2" t="str">
        <f t="shared" si="35"/>
        <v>141015401512104</v>
      </c>
      <c r="F578" s="8">
        <v>60639</v>
      </c>
      <c r="G578" s="2" t="s">
        <v>561</v>
      </c>
      <c r="H578" s="8">
        <f>+SUMIF(Ajustes!$C:$C,'Balance de Prueba'!$E578,Ajustes!E:E)</f>
        <v>0</v>
      </c>
      <c r="I578" s="8">
        <f>+SUMIF(Ajustes!$C:$C,'Balance de Prueba'!$E578,Ajustes!F:F)</f>
        <v>0</v>
      </c>
      <c r="J578" s="3">
        <f t="shared" si="36"/>
        <v>60639</v>
      </c>
    </row>
    <row r="579" spans="1:10" ht="12.75" hidden="1" customHeight="1" x14ac:dyDescent="0.3">
      <c r="A579" s="2" t="str">
        <f t="shared" si="37"/>
        <v>14</v>
      </c>
      <c r="B579" s="2" t="str">
        <f t="shared" si="34"/>
        <v>1410</v>
      </c>
      <c r="C579" s="2">
        <v>14101540</v>
      </c>
      <c r="D579" s="2">
        <v>1512105</v>
      </c>
      <c r="E579" s="2" t="str">
        <f t="shared" si="35"/>
        <v>141015401512105</v>
      </c>
      <c r="F579" s="8">
        <v>117701</v>
      </c>
      <c r="G579" s="2" t="s">
        <v>562</v>
      </c>
      <c r="H579" s="8">
        <f>+SUMIF(Ajustes!$C:$C,'Balance de Prueba'!$E579,Ajustes!E:E)</f>
        <v>0</v>
      </c>
      <c r="I579" s="8">
        <f>+SUMIF(Ajustes!$C:$C,'Balance de Prueba'!$E579,Ajustes!F:F)</f>
        <v>0</v>
      </c>
      <c r="J579" s="3">
        <f t="shared" si="36"/>
        <v>117701</v>
      </c>
    </row>
    <row r="580" spans="1:10" ht="12.75" hidden="1" customHeight="1" x14ac:dyDescent="0.3">
      <c r="A580" s="2" t="str">
        <f t="shared" si="37"/>
        <v>14</v>
      </c>
      <c r="B580" s="2" t="str">
        <f t="shared" si="34"/>
        <v>1410</v>
      </c>
      <c r="C580" s="2">
        <v>14101540</v>
      </c>
      <c r="D580" s="2">
        <v>1512106</v>
      </c>
      <c r="E580" s="2" t="str">
        <f t="shared" si="35"/>
        <v>141015401512106</v>
      </c>
      <c r="F580" s="8">
        <v>83675</v>
      </c>
      <c r="G580" s="2" t="s">
        <v>563</v>
      </c>
      <c r="H580" s="8">
        <f>+SUMIF(Ajustes!$C:$C,'Balance de Prueba'!$E580,Ajustes!E:E)</f>
        <v>0</v>
      </c>
      <c r="I580" s="8">
        <f>+SUMIF(Ajustes!$C:$C,'Balance de Prueba'!$E580,Ajustes!F:F)</f>
        <v>0</v>
      </c>
      <c r="J580" s="3">
        <f t="shared" si="36"/>
        <v>83675</v>
      </c>
    </row>
    <row r="581" spans="1:10" ht="12.75" hidden="1" customHeight="1" x14ac:dyDescent="0.3">
      <c r="A581" s="2" t="str">
        <f t="shared" si="37"/>
        <v>14</v>
      </c>
      <c r="B581" s="2" t="str">
        <f t="shared" si="34"/>
        <v>1410</v>
      </c>
      <c r="C581" s="2">
        <v>14101540</v>
      </c>
      <c r="D581" s="2">
        <v>1512703</v>
      </c>
      <c r="E581" s="2" t="str">
        <f t="shared" si="35"/>
        <v>141015401512703</v>
      </c>
      <c r="F581" s="8">
        <v>6082161</v>
      </c>
      <c r="G581" s="2" t="s">
        <v>564</v>
      </c>
      <c r="H581" s="8">
        <f>+SUMIF(Ajustes!$C:$C,'Balance de Prueba'!$E581,Ajustes!E:E)</f>
        <v>0</v>
      </c>
      <c r="I581" s="8">
        <f>+SUMIF(Ajustes!$C:$C,'Balance de Prueba'!$E581,Ajustes!F:F)</f>
        <v>0</v>
      </c>
      <c r="J581" s="3">
        <f t="shared" si="36"/>
        <v>6082161</v>
      </c>
    </row>
    <row r="582" spans="1:10" ht="12.75" hidden="1" customHeight="1" x14ac:dyDescent="0.3">
      <c r="A582" s="2" t="str">
        <f t="shared" si="37"/>
        <v>14</v>
      </c>
      <c r="B582" s="2" t="str">
        <f t="shared" ref="B582:B645" si="38">+LEFT(C582,4)</f>
        <v>1410</v>
      </c>
      <c r="C582" s="2">
        <v>14101540</v>
      </c>
      <c r="D582" s="2">
        <v>1512704</v>
      </c>
      <c r="E582" s="2" t="str">
        <f t="shared" ref="E582:E645" si="39">+C582&amp;D582</f>
        <v>141015401512704</v>
      </c>
      <c r="F582" s="8">
        <v>37229</v>
      </c>
      <c r="G582" s="2" t="s">
        <v>565</v>
      </c>
      <c r="H582" s="8">
        <f>+SUMIF(Ajustes!$C:$C,'Balance de Prueba'!$E582,Ajustes!E:E)</f>
        <v>0</v>
      </c>
      <c r="I582" s="8">
        <f>+SUMIF(Ajustes!$C:$C,'Balance de Prueba'!$E582,Ajustes!F:F)</f>
        <v>0</v>
      </c>
      <c r="J582" s="3">
        <f t="shared" ref="J582:J645" si="40">+F582+H582-I582</f>
        <v>37229</v>
      </c>
    </row>
    <row r="583" spans="1:10" ht="12.75" hidden="1" customHeight="1" x14ac:dyDescent="0.3">
      <c r="A583" s="2" t="str">
        <f t="shared" si="37"/>
        <v>14</v>
      </c>
      <c r="B583" s="2" t="str">
        <f t="shared" si="38"/>
        <v>1410</v>
      </c>
      <c r="C583" s="2">
        <v>14101540</v>
      </c>
      <c r="D583" s="2">
        <v>1512705</v>
      </c>
      <c r="E583" s="2" t="str">
        <f t="shared" si="39"/>
        <v>141015401512705</v>
      </c>
      <c r="F583" s="8">
        <v>1392974</v>
      </c>
      <c r="G583" s="2" t="s">
        <v>566</v>
      </c>
      <c r="H583" s="8">
        <f>+SUMIF(Ajustes!$C:$C,'Balance de Prueba'!$E583,Ajustes!E:E)</f>
        <v>0</v>
      </c>
      <c r="I583" s="8">
        <f>+SUMIF(Ajustes!$C:$C,'Balance de Prueba'!$E583,Ajustes!F:F)</f>
        <v>0</v>
      </c>
      <c r="J583" s="3">
        <f t="shared" si="40"/>
        <v>1392974</v>
      </c>
    </row>
    <row r="584" spans="1:10" ht="12.75" hidden="1" customHeight="1" x14ac:dyDescent="0.3">
      <c r="A584" s="2" t="str">
        <f t="shared" si="37"/>
        <v>14</v>
      </c>
      <c r="B584" s="2" t="str">
        <f t="shared" si="38"/>
        <v>1410</v>
      </c>
      <c r="C584" s="2">
        <v>14101540</v>
      </c>
      <c r="D584" s="2">
        <v>1512706</v>
      </c>
      <c r="E584" s="2" t="str">
        <f t="shared" si="39"/>
        <v>141015401512706</v>
      </c>
      <c r="F584" s="8">
        <v>5658618</v>
      </c>
      <c r="G584" s="2" t="s">
        <v>567</v>
      </c>
      <c r="H584" s="8">
        <f>+SUMIF(Ajustes!$C:$C,'Balance de Prueba'!$E584,Ajustes!E:E)</f>
        <v>0</v>
      </c>
      <c r="I584" s="8">
        <f>+SUMIF(Ajustes!$C:$C,'Balance de Prueba'!$E584,Ajustes!F:F)</f>
        <v>0</v>
      </c>
      <c r="J584" s="3">
        <f t="shared" si="40"/>
        <v>5658618</v>
      </c>
    </row>
    <row r="585" spans="1:10" ht="12.75" hidden="1" customHeight="1" x14ac:dyDescent="0.3">
      <c r="A585" s="2" t="str">
        <f t="shared" ref="A585:A648" si="41">+LEFT(C585,2)</f>
        <v>14</v>
      </c>
      <c r="B585" s="2" t="str">
        <f t="shared" si="38"/>
        <v>1410</v>
      </c>
      <c r="C585" s="2">
        <v>14101540</v>
      </c>
      <c r="D585" s="2">
        <v>2520603</v>
      </c>
      <c r="E585" s="2" t="str">
        <f t="shared" si="39"/>
        <v>141015402520603</v>
      </c>
      <c r="F585" s="8">
        <v>21607055</v>
      </c>
      <c r="G585" s="2" t="s">
        <v>568</v>
      </c>
      <c r="H585" s="8">
        <f>+SUMIF(Ajustes!$C:$C,'Balance de Prueba'!$E585,Ajustes!E:E)</f>
        <v>0</v>
      </c>
      <c r="I585" s="8">
        <f>+SUMIF(Ajustes!$C:$C,'Balance de Prueba'!$E585,Ajustes!F:F)</f>
        <v>0</v>
      </c>
      <c r="J585" s="3">
        <f t="shared" si="40"/>
        <v>21607055</v>
      </c>
    </row>
    <row r="586" spans="1:10" ht="12.75" hidden="1" customHeight="1" x14ac:dyDescent="0.3">
      <c r="A586" s="2" t="str">
        <f t="shared" si="41"/>
        <v>14</v>
      </c>
      <c r="B586" s="2" t="str">
        <f t="shared" si="38"/>
        <v>1410</v>
      </c>
      <c r="C586" s="2">
        <v>14101540</v>
      </c>
      <c r="D586" s="2">
        <v>2520605</v>
      </c>
      <c r="E586" s="2" t="str">
        <f t="shared" si="39"/>
        <v>141015402520605</v>
      </c>
      <c r="F586" s="8">
        <v>21813574</v>
      </c>
      <c r="G586" s="2" t="s">
        <v>569</v>
      </c>
      <c r="H586" s="8">
        <f>+SUMIF(Ajustes!$C:$C,'Balance de Prueba'!$E586,Ajustes!E:E)</f>
        <v>0</v>
      </c>
      <c r="I586" s="8">
        <f>+SUMIF(Ajustes!$C:$C,'Balance de Prueba'!$E586,Ajustes!F:F)</f>
        <v>0</v>
      </c>
      <c r="J586" s="3">
        <f t="shared" si="40"/>
        <v>21813574</v>
      </c>
    </row>
    <row r="587" spans="1:10" ht="12.75" hidden="1" customHeight="1" x14ac:dyDescent="0.3">
      <c r="A587" s="2" t="str">
        <f t="shared" si="41"/>
        <v>14</v>
      </c>
      <c r="B587" s="2" t="str">
        <f t="shared" si="38"/>
        <v>1410</v>
      </c>
      <c r="C587" s="2">
        <v>14101540</v>
      </c>
      <c r="D587" s="2">
        <v>2520606</v>
      </c>
      <c r="E587" s="2" t="str">
        <f t="shared" si="39"/>
        <v>141015402520606</v>
      </c>
      <c r="F587" s="8">
        <v>48550812</v>
      </c>
      <c r="G587" s="2" t="s">
        <v>570</v>
      </c>
      <c r="H587" s="8">
        <f>+SUMIF(Ajustes!$C:$C,'Balance de Prueba'!$E587,Ajustes!E:E)</f>
        <v>0</v>
      </c>
      <c r="I587" s="8">
        <f>+SUMIF(Ajustes!$C:$C,'Balance de Prueba'!$E587,Ajustes!F:F)</f>
        <v>0</v>
      </c>
      <c r="J587" s="3">
        <f t="shared" si="40"/>
        <v>48550812</v>
      </c>
    </row>
    <row r="588" spans="1:10" ht="12.75" hidden="1" customHeight="1" x14ac:dyDescent="0.3">
      <c r="A588" s="2" t="str">
        <f t="shared" si="41"/>
        <v>14</v>
      </c>
      <c r="B588" s="2" t="str">
        <f t="shared" si="38"/>
        <v>1410</v>
      </c>
      <c r="C588" s="2">
        <v>14101540</v>
      </c>
      <c r="D588" s="2">
        <v>2520703</v>
      </c>
      <c r="E588" s="2" t="str">
        <f t="shared" si="39"/>
        <v>141015402520703</v>
      </c>
      <c r="F588" s="8">
        <v>45518</v>
      </c>
      <c r="G588" s="2" t="s">
        <v>571</v>
      </c>
      <c r="H588" s="8">
        <f>+SUMIF(Ajustes!$C:$C,'Balance de Prueba'!$E588,Ajustes!E:E)</f>
        <v>0</v>
      </c>
      <c r="I588" s="8">
        <f>+SUMIF(Ajustes!$C:$C,'Balance de Prueba'!$E588,Ajustes!F:F)</f>
        <v>0</v>
      </c>
      <c r="J588" s="3">
        <f t="shared" si="40"/>
        <v>45518</v>
      </c>
    </row>
    <row r="589" spans="1:10" ht="12.75" hidden="1" customHeight="1" x14ac:dyDescent="0.3">
      <c r="A589" s="2" t="str">
        <f t="shared" si="41"/>
        <v>14</v>
      </c>
      <c r="B589" s="2" t="str">
        <f t="shared" si="38"/>
        <v>1410</v>
      </c>
      <c r="C589" s="2">
        <v>14101540</v>
      </c>
      <c r="D589" s="2">
        <v>2520705</v>
      </c>
      <c r="E589" s="2" t="str">
        <f t="shared" si="39"/>
        <v>141015402520705</v>
      </c>
      <c r="F589" s="8">
        <v>5436391</v>
      </c>
      <c r="G589" s="2" t="s">
        <v>572</v>
      </c>
      <c r="H589" s="8">
        <f>+SUMIF(Ajustes!$C:$C,'Balance de Prueba'!$E589,Ajustes!E:E)</f>
        <v>0</v>
      </c>
      <c r="I589" s="8">
        <f>+SUMIF(Ajustes!$C:$C,'Balance de Prueba'!$E589,Ajustes!F:F)</f>
        <v>0</v>
      </c>
      <c r="J589" s="3">
        <f t="shared" si="40"/>
        <v>5436391</v>
      </c>
    </row>
    <row r="590" spans="1:10" ht="12.75" hidden="1" customHeight="1" x14ac:dyDescent="0.3">
      <c r="A590" s="2" t="str">
        <f t="shared" si="41"/>
        <v>14</v>
      </c>
      <c r="B590" s="2" t="str">
        <f t="shared" si="38"/>
        <v>1410</v>
      </c>
      <c r="C590" s="2">
        <v>14101540</v>
      </c>
      <c r="D590" s="2">
        <v>2520706</v>
      </c>
      <c r="E590" s="2" t="str">
        <f t="shared" si="39"/>
        <v>141015402520706</v>
      </c>
      <c r="F590" s="8">
        <v>19997504</v>
      </c>
      <c r="G590" s="2" t="s">
        <v>573</v>
      </c>
      <c r="H590" s="8">
        <f>+SUMIF(Ajustes!$C:$C,'Balance de Prueba'!$E590,Ajustes!E:E)</f>
        <v>0</v>
      </c>
      <c r="I590" s="8">
        <f>+SUMIF(Ajustes!$C:$C,'Balance de Prueba'!$E590,Ajustes!F:F)</f>
        <v>0</v>
      </c>
      <c r="J590" s="3">
        <f t="shared" si="40"/>
        <v>19997504</v>
      </c>
    </row>
    <row r="591" spans="1:10" ht="12.75" hidden="1" customHeight="1" x14ac:dyDescent="0.3">
      <c r="A591" s="2" t="str">
        <f t="shared" si="41"/>
        <v>14</v>
      </c>
      <c r="B591" s="2" t="str">
        <f t="shared" si="38"/>
        <v>1410</v>
      </c>
      <c r="C591" s="2">
        <v>14101540</v>
      </c>
      <c r="D591" s="2">
        <v>2520903</v>
      </c>
      <c r="E591" s="2" t="str">
        <f t="shared" si="39"/>
        <v>141015402520903</v>
      </c>
      <c r="F591" s="8">
        <v>70137878</v>
      </c>
      <c r="G591" s="2" t="s">
        <v>574</v>
      </c>
      <c r="H591" s="8">
        <f>+SUMIF(Ajustes!$C:$C,'Balance de Prueba'!$E591,Ajustes!E:E)</f>
        <v>0</v>
      </c>
      <c r="I591" s="8">
        <f>+SUMIF(Ajustes!$C:$C,'Balance de Prueba'!$E591,Ajustes!F:F)</f>
        <v>0</v>
      </c>
      <c r="J591" s="3">
        <f t="shared" si="40"/>
        <v>70137878</v>
      </c>
    </row>
    <row r="592" spans="1:10" ht="12.75" hidden="1" customHeight="1" x14ac:dyDescent="0.3">
      <c r="A592" s="2" t="str">
        <f t="shared" si="41"/>
        <v>14</v>
      </c>
      <c r="B592" s="2" t="str">
        <f t="shared" si="38"/>
        <v>1410</v>
      </c>
      <c r="C592" s="2">
        <v>14101540</v>
      </c>
      <c r="D592" s="2">
        <v>2520905</v>
      </c>
      <c r="E592" s="2" t="str">
        <f t="shared" si="39"/>
        <v>141015402520905</v>
      </c>
      <c r="F592" s="8">
        <v>42989459</v>
      </c>
      <c r="G592" s="2" t="s">
        <v>575</v>
      </c>
      <c r="H592" s="8">
        <f>+SUMIF(Ajustes!$C:$C,'Balance de Prueba'!$E592,Ajustes!E:E)</f>
        <v>0</v>
      </c>
      <c r="I592" s="8">
        <f>+SUMIF(Ajustes!$C:$C,'Balance de Prueba'!$E592,Ajustes!F:F)</f>
        <v>0</v>
      </c>
      <c r="J592" s="3">
        <f t="shared" si="40"/>
        <v>42989459</v>
      </c>
    </row>
    <row r="593" spans="1:10" ht="12.75" hidden="1" customHeight="1" x14ac:dyDescent="0.3">
      <c r="A593" s="2" t="str">
        <f t="shared" si="41"/>
        <v>14</v>
      </c>
      <c r="B593" s="2" t="str">
        <f t="shared" si="38"/>
        <v>1410</v>
      </c>
      <c r="C593" s="2">
        <v>14101540</v>
      </c>
      <c r="D593" s="2">
        <v>2520906</v>
      </c>
      <c r="E593" s="2" t="str">
        <f t="shared" si="39"/>
        <v>141015402520906</v>
      </c>
      <c r="F593" s="8">
        <v>100712241</v>
      </c>
      <c r="G593" s="2" t="s">
        <v>576</v>
      </c>
      <c r="H593" s="8">
        <f>+SUMIF(Ajustes!$C:$C,'Balance de Prueba'!$E593,Ajustes!E:E)</f>
        <v>0</v>
      </c>
      <c r="I593" s="8">
        <f>+SUMIF(Ajustes!$C:$C,'Balance de Prueba'!$E593,Ajustes!F:F)</f>
        <v>0</v>
      </c>
      <c r="J593" s="3">
        <f t="shared" si="40"/>
        <v>100712241</v>
      </c>
    </row>
    <row r="594" spans="1:10" ht="12.75" hidden="1" customHeight="1" x14ac:dyDescent="0.3">
      <c r="A594" s="2" t="str">
        <f t="shared" si="41"/>
        <v>14</v>
      </c>
      <c r="B594" s="2" t="str">
        <f t="shared" si="38"/>
        <v>1410</v>
      </c>
      <c r="C594" s="2">
        <v>14101540</v>
      </c>
      <c r="D594" s="2">
        <v>2521103</v>
      </c>
      <c r="E594" s="2" t="str">
        <f t="shared" si="39"/>
        <v>141015402521103</v>
      </c>
      <c r="F594" s="8">
        <v>157662</v>
      </c>
      <c r="G594" s="2" t="s">
        <v>577</v>
      </c>
      <c r="H594" s="8">
        <f>+SUMIF(Ajustes!$C:$C,'Balance de Prueba'!$E594,Ajustes!E:E)</f>
        <v>0</v>
      </c>
      <c r="I594" s="8">
        <f>+SUMIF(Ajustes!$C:$C,'Balance de Prueba'!$E594,Ajustes!F:F)</f>
        <v>0</v>
      </c>
      <c r="J594" s="3">
        <f t="shared" si="40"/>
        <v>157662</v>
      </c>
    </row>
    <row r="595" spans="1:10" ht="12.75" hidden="1" customHeight="1" x14ac:dyDescent="0.3">
      <c r="A595" s="2" t="str">
        <f t="shared" si="41"/>
        <v>14</v>
      </c>
      <c r="B595" s="2" t="str">
        <f t="shared" si="38"/>
        <v>1410</v>
      </c>
      <c r="C595" s="2">
        <v>14101540</v>
      </c>
      <c r="D595" s="2">
        <v>2521105</v>
      </c>
      <c r="E595" s="2" t="str">
        <f t="shared" si="39"/>
        <v>141015402521105</v>
      </c>
      <c r="F595" s="8">
        <v>3395148</v>
      </c>
      <c r="G595" s="2" t="s">
        <v>578</v>
      </c>
      <c r="H595" s="8">
        <f>+SUMIF(Ajustes!$C:$C,'Balance de Prueba'!$E595,Ajustes!E:E)</f>
        <v>0</v>
      </c>
      <c r="I595" s="8">
        <f>+SUMIF(Ajustes!$C:$C,'Balance de Prueba'!$E595,Ajustes!F:F)</f>
        <v>0</v>
      </c>
      <c r="J595" s="3">
        <f t="shared" si="40"/>
        <v>3395148</v>
      </c>
    </row>
    <row r="596" spans="1:10" ht="12.75" hidden="1" customHeight="1" x14ac:dyDescent="0.3">
      <c r="A596" s="2" t="str">
        <f t="shared" si="41"/>
        <v>14</v>
      </c>
      <c r="B596" s="2" t="str">
        <f t="shared" si="38"/>
        <v>1410</v>
      </c>
      <c r="C596" s="2">
        <v>14101540</v>
      </c>
      <c r="D596" s="2">
        <v>2521106</v>
      </c>
      <c r="E596" s="2" t="str">
        <f t="shared" si="39"/>
        <v>141015402521106</v>
      </c>
      <c r="F596" s="8">
        <v>6910393</v>
      </c>
      <c r="G596" s="2" t="s">
        <v>579</v>
      </c>
      <c r="H596" s="8">
        <f>+SUMIF(Ajustes!$C:$C,'Balance de Prueba'!$E596,Ajustes!E:E)</f>
        <v>0</v>
      </c>
      <c r="I596" s="8">
        <f>+SUMIF(Ajustes!$C:$C,'Balance de Prueba'!$E596,Ajustes!F:F)</f>
        <v>0</v>
      </c>
      <c r="J596" s="3">
        <f t="shared" si="40"/>
        <v>6910393</v>
      </c>
    </row>
    <row r="597" spans="1:10" ht="12.75" hidden="1" customHeight="1" x14ac:dyDescent="0.3">
      <c r="A597" s="2" t="str">
        <f t="shared" si="41"/>
        <v>14</v>
      </c>
      <c r="B597" s="2" t="str">
        <f t="shared" si="38"/>
        <v>1410</v>
      </c>
      <c r="C597" s="2">
        <v>14101540</v>
      </c>
      <c r="D597" s="2">
        <v>2521803</v>
      </c>
      <c r="E597" s="2" t="str">
        <f t="shared" si="39"/>
        <v>141015402521803</v>
      </c>
      <c r="F597" s="8">
        <v>18100426</v>
      </c>
      <c r="G597" s="2" t="s">
        <v>580</v>
      </c>
      <c r="H597" s="8">
        <f>+SUMIF(Ajustes!$C:$C,'Balance de Prueba'!$E597,Ajustes!E:E)</f>
        <v>0</v>
      </c>
      <c r="I597" s="8">
        <f>+SUMIF(Ajustes!$C:$C,'Balance de Prueba'!$E597,Ajustes!F:F)</f>
        <v>0</v>
      </c>
      <c r="J597" s="3">
        <f t="shared" si="40"/>
        <v>18100426</v>
      </c>
    </row>
    <row r="598" spans="1:10" ht="12.75" hidden="1" customHeight="1" x14ac:dyDescent="0.3">
      <c r="A598" s="2" t="str">
        <f t="shared" si="41"/>
        <v>14</v>
      </c>
      <c r="B598" s="2" t="str">
        <f t="shared" si="38"/>
        <v>1410</v>
      </c>
      <c r="C598" s="2">
        <v>14101540</v>
      </c>
      <c r="D598" s="2">
        <v>2521805</v>
      </c>
      <c r="E598" s="2" t="str">
        <f t="shared" si="39"/>
        <v>141015402521805</v>
      </c>
      <c r="F598" s="8">
        <v>16568000</v>
      </c>
      <c r="G598" s="2" t="s">
        <v>581</v>
      </c>
      <c r="H598" s="8">
        <f>+SUMIF(Ajustes!$C:$C,'Balance de Prueba'!$E598,Ajustes!E:E)</f>
        <v>0</v>
      </c>
      <c r="I598" s="8">
        <f>+SUMIF(Ajustes!$C:$C,'Balance de Prueba'!$E598,Ajustes!F:F)</f>
        <v>0</v>
      </c>
      <c r="J598" s="3">
        <f t="shared" si="40"/>
        <v>16568000</v>
      </c>
    </row>
    <row r="599" spans="1:10" ht="12.75" hidden="1" customHeight="1" x14ac:dyDescent="0.3">
      <c r="A599" s="2" t="str">
        <f t="shared" si="41"/>
        <v>14</v>
      </c>
      <c r="B599" s="2" t="str">
        <f t="shared" si="38"/>
        <v>1410</v>
      </c>
      <c r="C599" s="2">
        <v>14101540</v>
      </c>
      <c r="D599" s="2">
        <v>2521806</v>
      </c>
      <c r="E599" s="2" t="str">
        <f t="shared" si="39"/>
        <v>141015402521806</v>
      </c>
      <c r="F599" s="8">
        <v>36136094</v>
      </c>
      <c r="G599" s="2" t="s">
        <v>582</v>
      </c>
      <c r="H599" s="8">
        <f>+SUMIF(Ajustes!$C:$C,'Balance de Prueba'!$E599,Ajustes!E:E)</f>
        <v>0</v>
      </c>
      <c r="I599" s="8">
        <f>+SUMIF(Ajustes!$C:$C,'Balance de Prueba'!$E599,Ajustes!F:F)</f>
        <v>0</v>
      </c>
      <c r="J599" s="3">
        <f t="shared" si="40"/>
        <v>36136094</v>
      </c>
    </row>
    <row r="600" spans="1:10" ht="12.75" hidden="1" customHeight="1" x14ac:dyDescent="0.3">
      <c r="A600" s="2" t="str">
        <f t="shared" si="41"/>
        <v>14</v>
      </c>
      <c r="B600" s="2" t="str">
        <f t="shared" si="38"/>
        <v>1410</v>
      </c>
      <c r="C600" s="2">
        <v>14101540</v>
      </c>
      <c r="D600" s="2">
        <v>4580903</v>
      </c>
      <c r="E600" s="2" t="str">
        <f t="shared" si="39"/>
        <v>141015404580903</v>
      </c>
      <c r="F600" s="8">
        <v>1640807</v>
      </c>
      <c r="G600" s="2" t="s">
        <v>583</v>
      </c>
      <c r="H600" s="8">
        <f>+SUMIF(Ajustes!$C:$C,'Balance de Prueba'!$E600,Ajustes!E:E)</f>
        <v>0</v>
      </c>
      <c r="I600" s="8">
        <f>+SUMIF(Ajustes!$C:$C,'Balance de Prueba'!$E600,Ajustes!F:F)</f>
        <v>0</v>
      </c>
      <c r="J600" s="3">
        <f t="shared" si="40"/>
        <v>1640807</v>
      </c>
    </row>
    <row r="601" spans="1:10" ht="12.75" hidden="1" customHeight="1" x14ac:dyDescent="0.3">
      <c r="A601" s="2" t="str">
        <f t="shared" si="41"/>
        <v>14</v>
      </c>
      <c r="B601" s="2" t="str">
        <f t="shared" si="38"/>
        <v>1410</v>
      </c>
      <c r="C601" s="2">
        <v>14101540</v>
      </c>
      <c r="D601" s="2">
        <v>4580905</v>
      </c>
      <c r="E601" s="2" t="str">
        <f t="shared" si="39"/>
        <v>141015404580905</v>
      </c>
      <c r="F601" s="8">
        <v>1606080</v>
      </c>
      <c r="G601" s="2" t="s">
        <v>584</v>
      </c>
      <c r="H601" s="8">
        <f>+SUMIF(Ajustes!$C:$C,'Balance de Prueba'!$E601,Ajustes!E:E)</f>
        <v>0</v>
      </c>
      <c r="I601" s="8">
        <f>+SUMIF(Ajustes!$C:$C,'Balance de Prueba'!$E601,Ajustes!F:F)</f>
        <v>0</v>
      </c>
      <c r="J601" s="3">
        <f t="shared" si="40"/>
        <v>1606080</v>
      </c>
    </row>
    <row r="602" spans="1:10" ht="12.75" hidden="1" customHeight="1" x14ac:dyDescent="0.3">
      <c r="A602" s="2" t="str">
        <f t="shared" si="41"/>
        <v>14</v>
      </c>
      <c r="B602" s="2" t="str">
        <f t="shared" si="38"/>
        <v>1410</v>
      </c>
      <c r="C602" s="2">
        <v>14101540</v>
      </c>
      <c r="D602" s="2">
        <v>4580906</v>
      </c>
      <c r="E602" s="2" t="str">
        <f t="shared" si="39"/>
        <v>141015404580906</v>
      </c>
      <c r="F602" s="8">
        <v>1887841</v>
      </c>
      <c r="G602" s="2" t="s">
        <v>585</v>
      </c>
      <c r="H602" s="8">
        <f>+SUMIF(Ajustes!$C:$C,'Balance de Prueba'!$E602,Ajustes!E:E)</f>
        <v>0</v>
      </c>
      <c r="I602" s="8">
        <f>+SUMIF(Ajustes!$C:$C,'Balance de Prueba'!$E602,Ajustes!F:F)</f>
        <v>0</v>
      </c>
      <c r="J602" s="3">
        <f t="shared" si="40"/>
        <v>1887841</v>
      </c>
    </row>
    <row r="603" spans="1:10" ht="12.75" hidden="1" customHeight="1" x14ac:dyDescent="0.3">
      <c r="A603" s="2" t="str">
        <f t="shared" si="41"/>
        <v>14</v>
      </c>
      <c r="B603" s="2" t="str">
        <f t="shared" si="38"/>
        <v>1430</v>
      </c>
      <c r="C603" s="2">
        <v>14300502</v>
      </c>
      <c r="D603" s="2">
        <v>1100</v>
      </c>
      <c r="E603" s="2" t="str">
        <f t="shared" si="39"/>
        <v>143005021100</v>
      </c>
      <c r="F603" s="8">
        <v>6432251</v>
      </c>
      <c r="G603" s="2" t="s">
        <v>586</v>
      </c>
      <c r="H603" s="8">
        <f>+SUMIF(Ajustes!$C:$C,'Balance de Prueba'!$E603,Ajustes!E:E)</f>
        <v>0</v>
      </c>
      <c r="I603" s="8">
        <f>+SUMIF(Ajustes!$C:$C,'Balance de Prueba'!$E603,Ajustes!F:F)</f>
        <v>0</v>
      </c>
      <c r="J603" s="3">
        <f t="shared" si="40"/>
        <v>6432251</v>
      </c>
    </row>
    <row r="604" spans="1:10" ht="12.75" hidden="1" customHeight="1" x14ac:dyDescent="0.3">
      <c r="A604" s="2" t="str">
        <f t="shared" si="41"/>
        <v>14</v>
      </c>
      <c r="B604" s="2" t="str">
        <f t="shared" si="38"/>
        <v>1430</v>
      </c>
      <c r="C604" s="2">
        <v>14300502</v>
      </c>
      <c r="D604" s="2">
        <v>1200</v>
      </c>
      <c r="E604" s="2" t="str">
        <f t="shared" si="39"/>
        <v>143005021200</v>
      </c>
      <c r="F604" s="8">
        <v>17162697</v>
      </c>
      <c r="G604" s="2" t="s">
        <v>587</v>
      </c>
      <c r="H604" s="8">
        <f>+SUMIF(Ajustes!$C:$C,'Balance de Prueba'!$E604,Ajustes!E:E)</f>
        <v>0</v>
      </c>
      <c r="I604" s="8">
        <f>+SUMIF(Ajustes!$C:$C,'Balance de Prueba'!$E604,Ajustes!F:F)</f>
        <v>0</v>
      </c>
      <c r="J604" s="3">
        <f t="shared" si="40"/>
        <v>17162697</v>
      </c>
    </row>
    <row r="605" spans="1:10" ht="12.75" hidden="1" customHeight="1" x14ac:dyDescent="0.3">
      <c r="A605" s="2" t="str">
        <f t="shared" si="41"/>
        <v>14</v>
      </c>
      <c r="B605" s="2" t="str">
        <f t="shared" si="38"/>
        <v>1430</v>
      </c>
      <c r="C605" s="2">
        <v>14300502</v>
      </c>
      <c r="D605" s="2">
        <v>1201</v>
      </c>
      <c r="E605" s="2" t="str">
        <f t="shared" si="39"/>
        <v>143005021201</v>
      </c>
      <c r="F605" s="8">
        <v>45367547</v>
      </c>
      <c r="G605" s="2" t="s">
        <v>588</v>
      </c>
      <c r="H605" s="8">
        <f>+SUMIF(Ajustes!$C:$C,'Balance de Prueba'!$E605,Ajustes!E:E)</f>
        <v>0</v>
      </c>
      <c r="I605" s="8">
        <f>+SUMIF(Ajustes!$C:$C,'Balance de Prueba'!$E605,Ajustes!F:F)</f>
        <v>0</v>
      </c>
      <c r="J605" s="3">
        <f t="shared" si="40"/>
        <v>45367547</v>
      </c>
    </row>
    <row r="606" spans="1:10" ht="12.75" hidden="1" customHeight="1" x14ac:dyDescent="0.3">
      <c r="A606" s="2" t="str">
        <f t="shared" si="41"/>
        <v>14</v>
      </c>
      <c r="B606" s="2" t="str">
        <f t="shared" si="38"/>
        <v>1430</v>
      </c>
      <c r="C606" s="2">
        <v>14300502</v>
      </c>
      <c r="D606" s="2">
        <v>1300</v>
      </c>
      <c r="E606" s="2" t="str">
        <f t="shared" si="39"/>
        <v>143005021300</v>
      </c>
      <c r="F606" s="8">
        <v>21218032</v>
      </c>
      <c r="G606" s="2" t="s">
        <v>589</v>
      </c>
      <c r="H606" s="8">
        <f>+SUMIF(Ajustes!$C:$C,'Balance de Prueba'!$E606,Ajustes!E:E)</f>
        <v>0</v>
      </c>
      <c r="I606" s="8">
        <f>+SUMIF(Ajustes!$C:$C,'Balance de Prueba'!$E606,Ajustes!F:F)</f>
        <v>0</v>
      </c>
      <c r="J606" s="3">
        <f t="shared" si="40"/>
        <v>21218032</v>
      </c>
    </row>
    <row r="607" spans="1:10" ht="12.75" hidden="1" customHeight="1" x14ac:dyDescent="0.3">
      <c r="A607" s="2" t="str">
        <f t="shared" si="41"/>
        <v>14</v>
      </c>
      <c r="B607" s="2" t="str">
        <f t="shared" si="38"/>
        <v>1430</v>
      </c>
      <c r="C607" s="2">
        <v>14300502</v>
      </c>
      <c r="D607" s="2">
        <v>1400</v>
      </c>
      <c r="E607" s="2" t="str">
        <f t="shared" si="39"/>
        <v>143005021400</v>
      </c>
      <c r="F607" s="8">
        <v>126133173</v>
      </c>
      <c r="G607" s="2" t="s">
        <v>590</v>
      </c>
      <c r="H607" s="8">
        <f>+SUMIF(Ajustes!$C:$C,'Balance de Prueba'!$E607,Ajustes!E:E)</f>
        <v>0</v>
      </c>
      <c r="I607" s="8">
        <f>+SUMIF(Ajustes!$C:$C,'Balance de Prueba'!$E607,Ajustes!F:F)</f>
        <v>0</v>
      </c>
      <c r="J607" s="3">
        <f t="shared" si="40"/>
        <v>126133173</v>
      </c>
    </row>
    <row r="608" spans="1:10" ht="12.75" hidden="1" customHeight="1" x14ac:dyDescent="0.3">
      <c r="A608" s="2" t="str">
        <f t="shared" si="41"/>
        <v>14</v>
      </c>
      <c r="B608" s="2" t="str">
        <f t="shared" si="38"/>
        <v>1430</v>
      </c>
      <c r="C608" s="2">
        <v>14300502</v>
      </c>
      <c r="D608" s="2">
        <v>1401</v>
      </c>
      <c r="E608" s="2" t="str">
        <f t="shared" si="39"/>
        <v>143005021401</v>
      </c>
      <c r="F608" s="8">
        <v>320835077</v>
      </c>
      <c r="G608" s="2" t="s">
        <v>591</v>
      </c>
      <c r="H608" s="8">
        <f>+SUMIF(Ajustes!$C:$C,'Balance de Prueba'!$E608,Ajustes!E:E)</f>
        <v>0</v>
      </c>
      <c r="I608" s="8">
        <f>+SUMIF(Ajustes!$C:$C,'Balance de Prueba'!$E608,Ajustes!F:F)</f>
        <v>0</v>
      </c>
      <c r="J608" s="3">
        <f t="shared" si="40"/>
        <v>320835077</v>
      </c>
    </row>
    <row r="609" spans="1:10" ht="12.75" hidden="1" customHeight="1" x14ac:dyDescent="0.3">
      <c r="A609" s="2" t="str">
        <f t="shared" si="41"/>
        <v>14</v>
      </c>
      <c r="B609" s="2" t="str">
        <f t="shared" si="38"/>
        <v>1430</v>
      </c>
      <c r="C609" s="2">
        <v>14300502</v>
      </c>
      <c r="D609" s="2">
        <v>1402</v>
      </c>
      <c r="E609" s="2" t="str">
        <f t="shared" si="39"/>
        <v>143005021402</v>
      </c>
      <c r="F609" s="8">
        <v>21909759</v>
      </c>
      <c r="G609" s="2" t="s">
        <v>592</v>
      </c>
      <c r="H609" s="8">
        <f>+SUMIF(Ajustes!$C:$C,'Balance de Prueba'!$E609,Ajustes!E:E)</f>
        <v>0</v>
      </c>
      <c r="I609" s="8">
        <f>+SUMIF(Ajustes!$C:$C,'Balance de Prueba'!$E609,Ajustes!F:F)</f>
        <v>0</v>
      </c>
      <c r="J609" s="3">
        <f t="shared" si="40"/>
        <v>21909759</v>
      </c>
    </row>
    <row r="610" spans="1:10" ht="12.75" hidden="1" customHeight="1" x14ac:dyDescent="0.3">
      <c r="A610" s="2" t="str">
        <f t="shared" si="41"/>
        <v>14</v>
      </c>
      <c r="B610" s="2" t="str">
        <f t="shared" si="38"/>
        <v>1430</v>
      </c>
      <c r="C610" s="2">
        <v>14300502</v>
      </c>
      <c r="D610" s="2">
        <v>1403</v>
      </c>
      <c r="E610" s="2" t="str">
        <f t="shared" si="39"/>
        <v>143005021403</v>
      </c>
      <c r="F610" s="8">
        <v>61900610</v>
      </c>
      <c r="G610" s="2" t="s">
        <v>593</v>
      </c>
      <c r="H610" s="8">
        <f>+SUMIF(Ajustes!$C:$C,'Balance de Prueba'!$E610,Ajustes!E:E)</f>
        <v>0</v>
      </c>
      <c r="I610" s="8">
        <f>+SUMIF(Ajustes!$C:$C,'Balance de Prueba'!$E610,Ajustes!F:F)</f>
        <v>0</v>
      </c>
      <c r="J610" s="3">
        <f t="shared" si="40"/>
        <v>61900610</v>
      </c>
    </row>
    <row r="611" spans="1:10" ht="12.75" hidden="1" customHeight="1" x14ac:dyDescent="0.3">
      <c r="A611" s="2" t="str">
        <f t="shared" si="41"/>
        <v>14</v>
      </c>
      <c r="B611" s="2" t="str">
        <f t="shared" si="38"/>
        <v>1430</v>
      </c>
      <c r="C611" s="2">
        <v>14300502</v>
      </c>
      <c r="D611" s="2">
        <v>1404</v>
      </c>
      <c r="E611" s="2" t="str">
        <f t="shared" si="39"/>
        <v>143005021404</v>
      </c>
      <c r="F611" s="8">
        <v>18494913</v>
      </c>
      <c r="G611" s="2" t="s">
        <v>594</v>
      </c>
      <c r="H611" s="8">
        <f>+SUMIF(Ajustes!$C:$C,'Balance de Prueba'!$E611,Ajustes!E:E)</f>
        <v>0</v>
      </c>
      <c r="I611" s="8">
        <f>+SUMIF(Ajustes!$C:$C,'Balance de Prueba'!$E611,Ajustes!F:F)</f>
        <v>0</v>
      </c>
      <c r="J611" s="3">
        <f t="shared" si="40"/>
        <v>18494913</v>
      </c>
    </row>
    <row r="612" spans="1:10" ht="12.75" hidden="1" customHeight="1" x14ac:dyDescent="0.3">
      <c r="A612" s="2" t="str">
        <f t="shared" si="41"/>
        <v>14</v>
      </c>
      <c r="B612" s="2" t="str">
        <f t="shared" si="38"/>
        <v>1430</v>
      </c>
      <c r="C612" s="2">
        <v>14300502</v>
      </c>
      <c r="D612" s="2">
        <v>1406</v>
      </c>
      <c r="E612" s="2" t="str">
        <f t="shared" si="39"/>
        <v>143005021406</v>
      </c>
      <c r="F612" s="8">
        <v>604594</v>
      </c>
      <c r="G612" s="2" t="s">
        <v>595</v>
      </c>
      <c r="H612" s="8">
        <f>+SUMIF(Ajustes!$C:$C,'Balance de Prueba'!$E612,Ajustes!E:E)</f>
        <v>0</v>
      </c>
      <c r="I612" s="8">
        <f>+SUMIF(Ajustes!$C:$C,'Balance de Prueba'!$E612,Ajustes!F:F)</f>
        <v>0</v>
      </c>
      <c r="J612" s="3">
        <f t="shared" si="40"/>
        <v>604594</v>
      </c>
    </row>
    <row r="613" spans="1:10" ht="12.75" hidden="1" customHeight="1" x14ac:dyDescent="0.3">
      <c r="A613" s="2" t="str">
        <f t="shared" si="41"/>
        <v>14</v>
      </c>
      <c r="B613" s="2" t="str">
        <f t="shared" si="38"/>
        <v>1430</v>
      </c>
      <c r="C613" s="2">
        <v>14300502</v>
      </c>
      <c r="D613" s="2">
        <v>1600</v>
      </c>
      <c r="E613" s="2" t="str">
        <f t="shared" si="39"/>
        <v>143005021600</v>
      </c>
      <c r="F613" s="8">
        <v>94933297</v>
      </c>
      <c r="G613" s="2" t="s">
        <v>596</v>
      </c>
      <c r="H613" s="8">
        <f>+SUMIF(Ajustes!$C:$C,'Balance de Prueba'!$E613,Ajustes!E:E)</f>
        <v>0</v>
      </c>
      <c r="I613" s="8">
        <f>+SUMIF(Ajustes!$C:$C,'Balance de Prueba'!$E613,Ajustes!F:F)</f>
        <v>0</v>
      </c>
      <c r="J613" s="3">
        <f t="shared" si="40"/>
        <v>94933297</v>
      </c>
    </row>
    <row r="614" spans="1:10" ht="12.75" hidden="1" customHeight="1" x14ac:dyDescent="0.3">
      <c r="A614" s="2" t="str">
        <f t="shared" si="41"/>
        <v>14</v>
      </c>
      <c r="B614" s="2" t="str">
        <f t="shared" si="38"/>
        <v>1430</v>
      </c>
      <c r="C614" s="2">
        <v>14300502</v>
      </c>
      <c r="D614" s="2">
        <v>1603</v>
      </c>
      <c r="E614" s="2" t="str">
        <f t="shared" si="39"/>
        <v>143005021603</v>
      </c>
      <c r="F614" s="8">
        <v>65529277</v>
      </c>
      <c r="G614" s="2" t="s">
        <v>597</v>
      </c>
      <c r="H614" s="8">
        <f>+SUMIF(Ajustes!$C:$C,'Balance de Prueba'!$E614,Ajustes!E:E)</f>
        <v>0</v>
      </c>
      <c r="I614" s="8">
        <f>+SUMIF(Ajustes!$C:$C,'Balance de Prueba'!$E614,Ajustes!F:F)</f>
        <v>0</v>
      </c>
      <c r="J614" s="3">
        <f t="shared" si="40"/>
        <v>65529277</v>
      </c>
    </row>
    <row r="615" spans="1:10" ht="12.75" hidden="1" customHeight="1" x14ac:dyDescent="0.3">
      <c r="A615" s="2" t="str">
        <f t="shared" si="41"/>
        <v>14</v>
      </c>
      <c r="B615" s="2" t="str">
        <f t="shared" si="38"/>
        <v>1430</v>
      </c>
      <c r="C615" s="2">
        <v>14300502</v>
      </c>
      <c r="D615" s="2">
        <v>1605</v>
      </c>
      <c r="E615" s="2" t="str">
        <f t="shared" si="39"/>
        <v>143005021605</v>
      </c>
      <c r="F615" s="8">
        <v>34271464</v>
      </c>
      <c r="G615" s="2" t="s">
        <v>598</v>
      </c>
      <c r="H615" s="8">
        <f>+SUMIF(Ajustes!$C:$C,'Balance de Prueba'!$E615,Ajustes!E:E)</f>
        <v>0</v>
      </c>
      <c r="I615" s="8">
        <f>+SUMIF(Ajustes!$C:$C,'Balance de Prueba'!$E615,Ajustes!F:F)</f>
        <v>0</v>
      </c>
      <c r="J615" s="3">
        <f t="shared" si="40"/>
        <v>34271464</v>
      </c>
    </row>
    <row r="616" spans="1:10" ht="12.75" hidden="1" customHeight="1" x14ac:dyDescent="0.3">
      <c r="A616" s="2" t="str">
        <f t="shared" si="41"/>
        <v>14</v>
      </c>
      <c r="B616" s="2" t="str">
        <f t="shared" si="38"/>
        <v>1430</v>
      </c>
      <c r="C616" s="2">
        <v>14300502</v>
      </c>
      <c r="D616" s="2">
        <v>2100</v>
      </c>
      <c r="E616" s="2" t="str">
        <f t="shared" si="39"/>
        <v>143005022100</v>
      </c>
      <c r="F616" s="8">
        <v>165019665</v>
      </c>
      <c r="G616" s="2" t="s">
        <v>586</v>
      </c>
      <c r="H616" s="8">
        <f>+SUMIF(Ajustes!$C:$C,'Balance de Prueba'!$E616,Ajustes!E:E)</f>
        <v>0</v>
      </c>
      <c r="I616" s="8">
        <f>+SUMIF(Ajustes!$C:$C,'Balance de Prueba'!$E616,Ajustes!F:F)</f>
        <v>0</v>
      </c>
      <c r="J616" s="3">
        <f t="shared" si="40"/>
        <v>165019665</v>
      </c>
    </row>
    <row r="617" spans="1:10" ht="12.75" hidden="1" customHeight="1" x14ac:dyDescent="0.3">
      <c r="A617" s="2" t="str">
        <f t="shared" si="41"/>
        <v>14</v>
      </c>
      <c r="B617" s="2" t="str">
        <f t="shared" si="38"/>
        <v>1430</v>
      </c>
      <c r="C617" s="2">
        <v>14300502</v>
      </c>
      <c r="D617" s="2">
        <v>2101</v>
      </c>
      <c r="E617" s="2" t="str">
        <f t="shared" si="39"/>
        <v>143005022101</v>
      </c>
      <c r="F617" s="8">
        <v>15910752</v>
      </c>
      <c r="G617" s="2" t="s">
        <v>599</v>
      </c>
      <c r="H617" s="8">
        <f>+SUMIF(Ajustes!$C:$C,'Balance de Prueba'!$E617,Ajustes!E:E)</f>
        <v>0</v>
      </c>
      <c r="I617" s="8">
        <f>+SUMIF(Ajustes!$C:$C,'Balance de Prueba'!$E617,Ajustes!F:F)</f>
        <v>0</v>
      </c>
      <c r="J617" s="3">
        <f t="shared" si="40"/>
        <v>15910752</v>
      </c>
    </row>
    <row r="618" spans="1:10" ht="12.75" hidden="1" customHeight="1" x14ac:dyDescent="0.3">
      <c r="A618" s="2" t="str">
        <f t="shared" si="41"/>
        <v>14</v>
      </c>
      <c r="B618" s="2" t="str">
        <f t="shared" si="38"/>
        <v>1430</v>
      </c>
      <c r="C618" s="2">
        <v>14300502</v>
      </c>
      <c r="D618" s="2">
        <v>2102</v>
      </c>
      <c r="E618" s="2" t="str">
        <f t="shared" si="39"/>
        <v>143005022102</v>
      </c>
      <c r="F618" s="8">
        <v>2126681</v>
      </c>
      <c r="G618" s="2" t="s">
        <v>600</v>
      </c>
      <c r="H618" s="8">
        <f>+SUMIF(Ajustes!$C:$C,'Balance de Prueba'!$E618,Ajustes!E:E)</f>
        <v>0</v>
      </c>
      <c r="I618" s="8">
        <f>+SUMIF(Ajustes!$C:$C,'Balance de Prueba'!$E618,Ajustes!F:F)</f>
        <v>0</v>
      </c>
      <c r="J618" s="3">
        <f t="shared" si="40"/>
        <v>2126681</v>
      </c>
    </row>
    <row r="619" spans="1:10" ht="12.75" hidden="1" customHeight="1" x14ac:dyDescent="0.3">
      <c r="A619" s="2" t="str">
        <f t="shared" si="41"/>
        <v>14</v>
      </c>
      <c r="B619" s="2" t="str">
        <f t="shared" si="38"/>
        <v>1430</v>
      </c>
      <c r="C619" s="2">
        <v>14300502</v>
      </c>
      <c r="D619" s="2">
        <v>2103</v>
      </c>
      <c r="E619" s="2" t="str">
        <f t="shared" si="39"/>
        <v>143005022103</v>
      </c>
      <c r="F619" s="8">
        <v>13773303</v>
      </c>
      <c r="G619" s="2" t="s">
        <v>601</v>
      </c>
      <c r="H619" s="8">
        <f>+SUMIF(Ajustes!$C:$C,'Balance de Prueba'!$E619,Ajustes!E:E)</f>
        <v>0</v>
      </c>
      <c r="I619" s="8">
        <f>+SUMIF(Ajustes!$C:$C,'Balance de Prueba'!$E619,Ajustes!F:F)</f>
        <v>0</v>
      </c>
      <c r="J619" s="3">
        <f t="shared" si="40"/>
        <v>13773303</v>
      </c>
    </row>
    <row r="620" spans="1:10" ht="12.75" hidden="1" customHeight="1" x14ac:dyDescent="0.3">
      <c r="A620" s="2" t="str">
        <f t="shared" si="41"/>
        <v>14</v>
      </c>
      <c r="B620" s="2" t="str">
        <f t="shared" si="38"/>
        <v>1430</v>
      </c>
      <c r="C620" s="2">
        <v>14300502</v>
      </c>
      <c r="D620" s="2">
        <v>2200</v>
      </c>
      <c r="E620" s="2" t="str">
        <f t="shared" si="39"/>
        <v>143005022200</v>
      </c>
      <c r="F620" s="8">
        <v>52589932</v>
      </c>
      <c r="G620" s="2" t="s">
        <v>587</v>
      </c>
      <c r="H620" s="8">
        <f>+SUMIF(Ajustes!$C:$C,'Balance de Prueba'!$E620,Ajustes!E:E)</f>
        <v>0</v>
      </c>
      <c r="I620" s="8">
        <f>+SUMIF(Ajustes!$C:$C,'Balance de Prueba'!$E620,Ajustes!F:F)</f>
        <v>0</v>
      </c>
      <c r="J620" s="3">
        <f t="shared" si="40"/>
        <v>52589932</v>
      </c>
    </row>
    <row r="621" spans="1:10" ht="12.75" hidden="1" customHeight="1" x14ac:dyDescent="0.3">
      <c r="A621" s="2" t="str">
        <f t="shared" si="41"/>
        <v>14</v>
      </c>
      <c r="B621" s="2" t="str">
        <f t="shared" si="38"/>
        <v>1430</v>
      </c>
      <c r="C621" s="2">
        <v>14300502</v>
      </c>
      <c r="D621" s="2">
        <v>2201</v>
      </c>
      <c r="E621" s="2" t="str">
        <f t="shared" si="39"/>
        <v>143005022201</v>
      </c>
      <c r="F621" s="8">
        <v>12557010</v>
      </c>
      <c r="G621" s="2" t="s">
        <v>602</v>
      </c>
      <c r="H621" s="8">
        <f>+SUMIF(Ajustes!$C:$C,'Balance de Prueba'!$E621,Ajustes!E:E)</f>
        <v>0</v>
      </c>
      <c r="I621" s="8">
        <f>+SUMIF(Ajustes!$C:$C,'Balance de Prueba'!$E621,Ajustes!F:F)</f>
        <v>0</v>
      </c>
      <c r="J621" s="3">
        <f t="shared" si="40"/>
        <v>12557010</v>
      </c>
    </row>
    <row r="622" spans="1:10" ht="12.75" hidden="1" customHeight="1" x14ac:dyDescent="0.3">
      <c r="A622" s="2" t="str">
        <f t="shared" si="41"/>
        <v>14</v>
      </c>
      <c r="B622" s="2" t="str">
        <f t="shared" si="38"/>
        <v>1430</v>
      </c>
      <c r="C622" s="2">
        <v>14300502</v>
      </c>
      <c r="D622" s="2">
        <v>2300</v>
      </c>
      <c r="E622" s="2" t="str">
        <f t="shared" si="39"/>
        <v>143005022300</v>
      </c>
      <c r="F622" s="8">
        <v>-168636</v>
      </c>
      <c r="G622" s="2" t="s">
        <v>589</v>
      </c>
      <c r="H622" s="8">
        <f>+SUMIF(Ajustes!$C:$C,'Balance de Prueba'!$E622,Ajustes!E:E)</f>
        <v>0</v>
      </c>
      <c r="I622" s="8">
        <f>+SUMIF(Ajustes!$C:$C,'Balance de Prueba'!$E622,Ajustes!F:F)</f>
        <v>0</v>
      </c>
      <c r="J622" s="3">
        <f t="shared" si="40"/>
        <v>-168636</v>
      </c>
    </row>
    <row r="623" spans="1:10" ht="12.75" hidden="1" customHeight="1" x14ac:dyDescent="0.3">
      <c r="A623" s="2" t="str">
        <f t="shared" si="41"/>
        <v>14</v>
      </c>
      <c r="B623" s="2" t="str">
        <f t="shared" si="38"/>
        <v>1430</v>
      </c>
      <c r="C623" s="2">
        <v>14300502</v>
      </c>
      <c r="D623" s="2">
        <v>2301</v>
      </c>
      <c r="E623" s="2" t="str">
        <f t="shared" si="39"/>
        <v>143005022301</v>
      </c>
      <c r="F623" s="8">
        <v>109139390</v>
      </c>
      <c r="G623" s="2" t="s">
        <v>603</v>
      </c>
      <c r="H623" s="8">
        <f>+SUMIF(Ajustes!$C:$C,'Balance de Prueba'!$E623,Ajustes!E:E)</f>
        <v>0</v>
      </c>
      <c r="I623" s="8">
        <f>+SUMIF(Ajustes!$C:$C,'Balance de Prueba'!$E623,Ajustes!F:F)</f>
        <v>0</v>
      </c>
      <c r="J623" s="3">
        <f t="shared" si="40"/>
        <v>109139390</v>
      </c>
    </row>
    <row r="624" spans="1:10" ht="12.75" hidden="1" customHeight="1" x14ac:dyDescent="0.3">
      <c r="A624" s="2" t="str">
        <f t="shared" si="41"/>
        <v>14</v>
      </c>
      <c r="B624" s="2" t="str">
        <f t="shared" si="38"/>
        <v>1430</v>
      </c>
      <c r="C624" s="2">
        <v>14300502</v>
      </c>
      <c r="D624" s="2">
        <v>2302</v>
      </c>
      <c r="E624" s="2" t="str">
        <f t="shared" si="39"/>
        <v>143005022302</v>
      </c>
      <c r="F624" s="8">
        <v>265828150</v>
      </c>
      <c r="G624" s="2" t="s">
        <v>604</v>
      </c>
      <c r="H624" s="8">
        <f>+SUMIF(Ajustes!$C:$C,'Balance de Prueba'!$E624,Ajustes!E:E)</f>
        <v>0</v>
      </c>
      <c r="I624" s="8">
        <f>+SUMIF(Ajustes!$C:$C,'Balance de Prueba'!$E624,Ajustes!F:F)</f>
        <v>0</v>
      </c>
      <c r="J624" s="3">
        <f t="shared" si="40"/>
        <v>265828150</v>
      </c>
    </row>
    <row r="625" spans="1:10" ht="12.75" hidden="1" customHeight="1" x14ac:dyDescent="0.3">
      <c r="A625" s="2" t="str">
        <f t="shared" si="41"/>
        <v>14</v>
      </c>
      <c r="B625" s="2" t="str">
        <f t="shared" si="38"/>
        <v>1430</v>
      </c>
      <c r="C625" s="2">
        <v>14300502</v>
      </c>
      <c r="D625" s="2">
        <v>2303</v>
      </c>
      <c r="E625" s="2" t="str">
        <f t="shared" si="39"/>
        <v>143005022303</v>
      </c>
      <c r="F625" s="8">
        <v>42858860</v>
      </c>
      <c r="G625" s="2" t="s">
        <v>605</v>
      </c>
      <c r="H625" s="8">
        <f>+SUMIF(Ajustes!$C:$C,'Balance de Prueba'!$E625,Ajustes!E:E)</f>
        <v>0</v>
      </c>
      <c r="I625" s="8">
        <f>+SUMIF(Ajustes!$C:$C,'Balance de Prueba'!$E625,Ajustes!F:F)</f>
        <v>0</v>
      </c>
      <c r="J625" s="3">
        <f t="shared" si="40"/>
        <v>42858860</v>
      </c>
    </row>
    <row r="626" spans="1:10" ht="12.75" hidden="1" customHeight="1" x14ac:dyDescent="0.3">
      <c r="A626" s="2" t="str">
        <f t="shared" si="41"/>
        <v>14</v>
      </c>
      <c r="B626" s="2" t="str">
        <f t="shared" si="38"/>
        <v>1430</v>
      </c>
      <c r="C626" s="2">
        <v>14300502</v>
      </c>
      <c r="D626" s="2">
        <v>2304</v>
      </c>
      <c r="E626" s="2" t="str">
        <f t="shared" si="39"/>
        <v>143005022304</v>
      </c>
      <c r="F626" s="8">
        <v>56977471</v>
      </c>
      <c r="G626" s="2" t="s">
        <v>606</v>
      </c>
      <c r="H626" s="8">
        <f>+SUMIF(Ajustes!$C:$C,'Balance de Prueba'!$E626,Ajustes!E:E)</f>
        <v>0</v>
      </c>
      <c r="I626" s="8">
        <f>+SUMIF(Ajustes!$C:$C,'Balance de Prueba'!$E626,Ajustes!F:F)</f>
        <v>0</v>
      </c>
      <c r="J626" s="3">
        <f t="shared" si="40"/>
        <v>56977471</v>
      </c>
    </row>
    <row r="627" spans="1:10" ht="12.75" hidden="1" customHeight="1" x14ac:dyDescent="0.3">
      <c r="A627" s="2" t="str">
        <f t="shared" si="41"/>
        <v>14</v>
      </c>
      <c r="B627" s="2" t="str">
        <f t="shared" si="38"/>
        <v>1430</v>
      </c>
      <c r="C627" s="2">
        <v>14300502</v>
      </c>
      <c r="D627" s="2">
        <v>2305</v>
      </c>
      <c r="E627" s="2" t="str">
        <f t="shared" si="39"/>
        <v>143005022305</v>
      </c>
      <c r="F627" s="8">
        <v>273348685</v>
      </c>
      <c r="G627" s="2" t="s">
        <v>607</v>
      </c>
      <c r="H627" s="8">
        <f>+SUMIF(Ajustes!$C:$C,'Balance de Prueba'!$E627,Ajustes!E:E)</f>
        <v>0</v>
      </c>
      <c r="I627" s="8">
        <f>+SUMIF(Ajustes!$C:$C,'Balance de Prueba'!$E627,Ajustes!F:F)</f>
        <v>0</v>
      </c>
      <c r="J627" s="3">
        <f t="shared" si="40"/>
        <v>273348685</v>
      </c>
    </row>
    <row r="628" spans="1:10" ht="12.75" hidden="1" customHeight="1" x14ac:dyDescent="0.3">
      <c r="A628" s="2" t="str">
        <f t="shared" si="41"/>
        <v>14</v>
      </c>
      <c r="B628" s="2" t="str">
        <f t="shared" si="38"/>
        <v>1430</v>
      </c>
      <c r="C628" s="2">
        <v>14300502</v>
      </c>
      <c r="D628" s="2">
        <v>2310</v>
      </c>
      <c r="E628" s="2" t="str">
        <f t="shared" si="39"/>
        <v>143005022310</v>
      </c>
      <c r="F628" s="8">
        <v>75703955</v>
      </c>
      <c r="G628" s="2" t="s">
        <v>608</v>
      </c>
      <c r="H628" s="8">
        <f>+SUMIF(Ajustes!$C:$C,'Balance de Prueba'!$E628,Ajustes!E:E)</f>
        <v>0</v>
      </c>
      <c r="I628" s="8">
        <f>+SUMIF(Ajustes!$C:$C,'Balance de Prueba'!$E628,Ajustes!F:F)</f>
        <v>0</v>
      </c>
      <c r="J628" s="3">
        <f t="shared" si="40"/>
        <v>75703955</v>
      </c>
    </row>
    <row r="629" spans="1:10" ht="12.75" hidden="1" customHeight="1" x14ac:dyDescent="0.3">
      <c r="A629" s="2" t="str">
        <f t="shared" si="41"/>
        <v>14</v>
      </c>
      <c r="B629" s="2" t="str">
        <f t="shared" si="38"/>
        <v>1430</v>
      </c>
      <c r="C629" s="2">
        <v>14300502</v>
      </c>
      <c r="D629" s="2">
        <v>2311</v>
      </c>
      <c r="E629" s="2" t="str">
        <f t="shared" si="39"/>
        <v>143005022311</v>
      </c>
      <c r="F629" s="8">
        <v>55479031</v>
      </c>
      <c r="G629" s="2" t="s">
        <v>609</v>
      </c>
      <c r="H629" s="8">
        <f>+SUMIF(Ajustes!$C:$C,'Balance de Prueba'!$E629,Ajustes!E:E)</f>
        <v>0</v>
      </c>
      <c r="I629" s="8">
        <f>+SUMIF(Ajustes!$C:$C,'Balance de Prueba'!$E629,Ajustes!F:F)</f>
        <v>0</v>
      </c>
      <c r="J629" s="3">
        <f t="shared" si="40"/>
        <v>55479031</v>
      </c>
    </row>
    <row r="630" spans="1:10" ht="12.75" hidden="1" customHeight="1" x14ac:dyDescent="0.3">
      <c r="A630" s="2" t="str">
        <f t="shared" si="41"/>
        <v>14</v>
      </c>
      <c r="B630" s="2" t="str">
        <f t="shared" si="38"/>
        <v>1430</v>
      </c>
      <c r="C630" s="2">
        <v>14300502</v>
      </c>
      <c r="D630" s="2">
        <v>2312</v>
      </c>
      <c r="E630" s="2" t="str">
        <f t="shared" si="39"/>
        <v>143005022312</v>
      </c>
      <c r="F630" s="8">
        <v>72615918</v>
      </c>
      <c r="G630" s="2" t="s">
        <v>610</v>
      </c>
      <c r="H630" s="8">
        <f>+SUMIF(Ajustes!$C:$C,'Balance de Prueba'!$E630,Ajustes!E:E)</f>
        <v>0</v>
      </c>
      <c r="I630" s="8">
        <f>+SUMIF(Ajustes!$C:$C,'Balance de Prueba'!$E630,Ajustes!F:F)</f>
        <v>0</v>
      </c>
      <c r="J630" s="3">
        <f t="shared" si="40"/>
        <v>72615918</v>
      </c>
    </row>
    <row r="631" spans="1:10" ht="12.75" hidden="1" customHeight="1" x14ac:dyDescent="0.3">
      <c r="A631" s="2" t="str">
        <f t="shared" si="41"/>
        <v>14</v>
      </c>
      <c r="B631" s="2" t="str">
        <f t="shared" si="38"/>
        <v>1430</v>
      </c>
      <c r="C631" s="2">
        <v>14300502</v>
      </c>
      <c r="D631" s="2">
        <v>2313</v>
      </c>
      <c r="E631" s="2" t="str">
        <f t="shared" si="39"/>
        <v>143005022313</v>
      </c>
      <c r="F631" s="8">
        <v>903519</v>
      </c>
      <c r="G631" s="2" t="s">
        <v>611</v>
      </c>
      <c r="H631" s="8">
        <f>+SUMIF(Ajustes!$C:$C,'Balance de Prueba'!$E631,Ajustes!E:E)</f>
        <v>0</v>
      </c>
      <c r="I631" s="8">
        <f>+SUMIF(Ajustes!$C:$C,'Balance de Prueba'!$E631,Ajustes!F:F)</f>
        <v>0</v>
      </c>
      <c r="J631" s="3">
        <f t="shared" si="40"/>
        <v>903519</v>
      </c>
    </row>
    <row r="632" spans="1:10" ht="12.75" hidden="1" customHeight="1" x14ac:dyDescent="0.3">
      <c r="A632" s="2" t="str">
        <f t="shared" si="41"/>
        <v>14</v>
      </c>
      <c r="B632" s="2" t="str">
        <f t="shared" si="38"/>
        <v>1430</v>
      </c>
      <c r="C632" s="2">
        <v>14300502</v>
      </c>
      <c r="D632" s="2">
        <v>2400</v>
      </c>
      <c r="E632" s="2" t="str">
        <f t="shared" si="39"/>
        <v>143005022400</v>
      </c>
      <c r="F632" s="8">
        <v>53829962</v>
      </c>
      <c r="G632" s="2" t="s">
        <v>612</v>
      </c>
      <c r="H632" s="8">
        <f>+SUMIF(Ajustes!$C:$C,'Balance de Prueba'!$E632,Ajustes!E:E)</f>
        <v>0</v>
      </c>
      <c r="I632" s="8">
        <f>+SUMIF(Ajustes!$C:$C,'Balance de Prueba'!$E632,Ajustes!F:F)</f>
        <v>0</v>
      </c>
      <c r="J632" s="3">
        <f t="shared" si="40"/>
        <v>53829962</v>
      </c>
    </row>
    <row r="633" spans="1:10" ht="12.75" hidden="1" customHeight="1" x14ac:dyDescent="0.3">
      <c r="A633" s="2" t="str">
        <f t="shared" si="41"/>
        <v>14</v>
      </c>
      <c r="B633" s="2" t="str">
        <f t="shared" si="38"/>
        <v>1430</v>
      </c>
      <c r="C633" s="2">
        <v>14300502</v>
      </c>
      <c r="D633" s="2">
        <v>2402</v>
      </c>
      <c r="E633" s="2" t="str">
        <f t="shared" si="39"/>
        <v>143005022402</v>
      </c>
      <c r="F633" s="8">
        <v>417990115</v>
      </c>
      <c r="G633" s="2" t="s">
        <v>613</v>
      </c>
      <c r="H633" s="8">
        <f>+SUMIF(Ajustes!$C:$C,'Balance de Prueba'!$E633,Ajustes!E:E)</f>
        <v>0</v>
      </c>
      <c r="I633" s="8">
        <f>+SUMIF(Ajustes!$C:$C,'Balance de Prueba'!$E633,Ajustes!F:F)</f>
        <v>0</v>
      </c>
      <c r="J633" s="3">
        <f t="shared" si="40"/>
        <v>417990115</v>
      </c>
    </row>
    <row r="634" spans="1:10" ht="12.75" hidden="1" customHeight="1" x14ac:dyDescent="0.3">
      <c r="A634" s="2" t="str">
        <f t="shared" si="41"/>
        <v>14</v>
      </c>
      <c r="B634" s="2" t="str">
        <f t="shared" si="38"/>
        <v>1430</v>
      </c>
      <c r="C634" s="2">
        <v>14300502</v>
      </c>
      <c r="D634" s="2">
        <v>2404</v>
      </c>
      <c r="E634" s="2" t="str">
        <f t="shared" si="39"/>
        <v>143005022404</v>
      </c>
      <c r="F634" s="8">
        <v>254856604</v>
      </c>
      <c r="G634" s="2" t="s">
        <v>614</v>
      </c>
      <c r="H634" s="8">
        <f>+SUMIF(Ajustes!$C:$C,'Balance de Prueba'!$E634,Ajustes!E:E)</f>
        <v>0</v>
      </c>
      <c r="I634" s="8">
        <f>+SUMIF(Ajustes!$C:$C,'Balance de Prueba'!$E634,Ajustes!F:F)</f>
        <v>0</v>
      </c>
      <c r="J634" s="3">
        <f t="shared" si="40"/>
        <v>254856604</v>
      </c>
    </row>
    <row r="635" spans="1:10" ht="12.75" hidden="1" customHeight="1" x14ac:dyDescent="0.3">
      <c r="A635" s="2" t="str">
        <f t="shared" si="41"/>
        <v>14</v>
      </c>
      <c r="B635" s="2" t="str">
        <f t="shared" si="38"/>
        <v>1430</v>
      </c>
      <c r="C635" s="2">
        <v>14300502</v>
      </c>
      <c r="D635" s="2">
        <v>2405</v>
      </c>
      <c r="E635" s="2" t="str">
        <f t="shared" si="39"/>
        <v>143005022405</v>
      </c>
      <c r="F635" s="8">
        <v>6500322</v>
      </c>
      <c r="G635" s="2" t="s">
        <v>615</v>
      </c>
      <c r="H635" s="8">
        <f>+SUMIF(Ajustes!$C:$C,'Balance de Prueba'!$E635,Ajustes!E:E)</f>
        <v>0</v>
      </c>
      <c r="I635" s="8">
        <f>+SUMIF(Ajustes!$C:$C,'Balance de Prueba'!$E635,Ajustes!F:F)</f>
        <v>0</v>
      </c>
      <c r="J635" s="3">
        <f t="shared" si="40"/>
        <v>6500322</v>
      </c>
    </row>
    <row r="636" spans="1:10" ht="12.75" hidden="1" customHeight="1" x14ac:dyDescent="0.3">
      <c r="A636" s="2" t="str">
        <f t="shared" si="41"/>
        <v>14</v>
      </c>
      <c r="B636" s="2" t="str">
        <f t="shared" si="38"/>
        <v>1430</v>
      </c>
      <c r="C636" s="2">
        <v>14300502</v>
      </c>
      <c r="D636" s="2">
        <v>2409</v>
      </c>
      <c r="E636" s="2" t="str">
        <f t="shared" si="39"/>
        <v>143005022409</v>
      </c>
      <c r="F636" s="8">
        <v>77372319</v>
      </c>
      <c r="G636" s="2" t="s">
        <v>616</v>
      </c>
      <c r="H636" s="8">
        <f>+SUMIF(Ajustes!$C:$C,'Balance de Prueba'!$E636,Ajustes!E:E)</f>
        <v>0</v>
      </c>
      <c r="I636" s="8">
        <f>+SUMIF(Ajustes!$C:$C,'Balance de Prueba'!$E636,Ajustes!F:F)</f>
        <v>0</v>
      </c>
      <c r="J636" s="3">
        <f t="shared" si="40"/>
        <v>77372319</v>
      </c>
    </row>
    <row r="637" spans="1:10" ht="12.75" hidden="1" customHeight="1" x14ac:dyDescent="0.3">
      <c r="A637" s="2" t="str">
        <f t="shared" si="41"/>
        <v>14</v>
      </c>
      <c r="B637" s="2" t="str">
        <f t="shared" si="38"/>
        <v>1430</v>
      </c>
      <c r="C637" s="2">
        <v>14300502</v>
      </c>
      <c r="D637" s="2">
        <v>2410</v>
      </c>
      <c r="E637" s="2" t="str">
        <f t="shared" si="39"/>
        <v>143005022410</v>
      </c>
      <c r="F637" s="8">
        <v>616466000</v>
      </c>
      <c r="G637" s="2" t="s">
        <v>617</v>
      </c>
      <c r="H637" s="8">
        <f>+SUMIF(Ajustes!$C:$C,'Balance de Prueba'!$E637,Ajustes!E:E)</f>
        <v>0</v>
      </c>
      <c r="I637" s="8">
        <f>+SUMIF(Ajustes!$C:$C,'Balance de Prueba'!$E637,Ajustes!F:F)</f>
        <v>0</v>
      </c>
      <c r="J637" s="3">
        <f t="shared" si="40"/>
        <v>616466000</v>
      </c>
    </row>
    <row r="638" spans="1:10" ht="12.75" hidden="1" customHeight="1" x14ac:dyDescent="0.3">
      <c r="A638" s="2" t="str">
        <f t="shared" si="41"/>
        <v>14</v>
      </c>
      <c r="B638" s="2" t="str">
        <f t="shared" si="38"/>
        <v>1430</v>
      </c>
      <c r="C638" s="2">
        <v>14300502</v>
      </c>
      <c r="D638" s="2">
        <v>2500</v>
      </c>
      <c r="E638" s="2" t="str">
        <f t="shared" si="39"/>
        <v>143005022500</v>
      </c>
      <c r="F638" s="8">
        <v>121871584</v>
      </c>
      <c r="G638" s="2" t="s">
        <v>618</v>
      </c>
      <c r="H638" s="8">
        <f>+SUMIF(Ajustes!$C:$C,'Balance de Prueba'!$E638,Ajustes!E:E)</f>
        <v>0</v>
      </c>
      <c r="I638" s="8">
        <f>+SUMIF(Ajustes!$C:$C,'Balance de Prueba'!$E638,Ajustes!F:F)</f>
        <v>0</v>
      </c>
      <c r="J638" s="3">
        <f t="shared" si="40"/>
        <v>121871584</v>
      </c>
    </row>
    <row r="639" spans="1:10" ht="12.75" hidden="1" customHeight="1" x14ac:dyDescent="0.3">
      <c r="A639" s="2" t="str">
        <f t="shared" si="41"/>
        <v>14</v>
      </c>
      <c r="B639" s="2" t="str">
        <f t="shared" si="38"/>
        <v>1430</v>
      </c>
      <c r="C639" s="2">
        <v>14300502</v>
      </c>
      <c r="D639" s="2">
        <v>2501</v>
      </c>
      <c r="E639" s="2" t="str">
        <f t="shared" si="39"/>
        <v>143005022501</v>
      </c>
      <c r="F639" s="8">
        <v>235240598</v>
      </c>
      <c r="G639" s="2" t="s">
        <v>619</v>
      </c>
      <c r="H639" s="8">
        <f>+SUMIF(Ajustes!$C:$C,'Balance de Prueba'!$E639,Ajustes!E:E)</f>
        <v>0</v>
      </c>
      <c r="I639" s="8">
        <f>+SUMIF(Ajustes!$C:$C,'Balance de Prueba'!$E639,Ajustes!F:F)</f>
        <v>0</v>
      </c>
      <c r="J639" s="3">
        <f t="shared" si="40"/>
        <v>235240598</v>
      </c>
    </row>
    <row r="640" spans="1:10" ht="12.75" hidden="1" customHeight="1" x14ac:dyDescent="0.3">
      <c r="A640" s="2" t="str">
        <f t="shared" si="41"/>
        <v>14</v>
      </c>
      <c r="B640" s="2" t="str">
        <f t="shared" si="38"/>
        <v>1430</v>
      </c>
      <c r="C640" s="2">
        <v>14300502</v>
      </c>
      <c r="D640" s="2">
        <v>2502</v>
      </c>
      <c r="E640" s="2" t="str">
        <f t="shared" si="39"/>
        <v>143005022502</v>
      </c>
      <c r="F640" s="8">
        <v>47429537</v>
      </c>
      <c r="G640" s="2" t="s">
        <v>620</v>
      </c>
      <c r="H640" s="8">
        <f>+SUMIF(Ajustes!$C:$C,'Balance de Prueba'!$E640,Ajustes!E:E)</f>
        <v>0</v>
      </c>
      <c r="I640" s="8">
        <f>+SUMIF(Ajustes!$C:$C,'Balance de Prueba'!$E640,Ajustes!F:F)</f>
        <v>0</v>
      </c>
      <c r="J640" s="3">
        <f t="shared" si="40"/>
        <v>47429537</v>
      </c>
    </row>
    <row r="641" spans="1:10" ht="12.75" hidden="1" customHeight="1" x14ac:dyDescent="0.3">
      <c r="A641" s="2" t="str">
        <f t="shared" si="41"/>
        <v>14</v>
      </c>
      <c r="B641" s="2" t="str">
        <f t="shared" si="38"/>
        <v>1430</v>
      </c>
      <c r="C641" s="2">
        <v>14300502</v>
      </c>
      <c r="D641" s="2">
        <v>2510</v>
      </c>
      <c r="E641" s="2" t="str">
        <f t="shared" si="39"/>
        <v>143005022510</v>
      </c>
      <c r="F641" s="8">
        <v>573540</v>
      </c>
      <c r="G641" s="2" t="s">
        <v>621</v>
      </c>
      <c r="H641" s="8">
        <f>+SUMIF(Ajustes!$C:$C,'Balance de Prueba'!$E641,Ajustes!E:E)</f>
        <v>0</v>
      </c>
      <c r="I641" s="8">
        <f>+SUMIF(Ajustes!$C:$C,'Balance de Prueba'!$E641,Ajustes!F:F)</f>
        <v>0</v>
      </c>
      <c r="J641" s="3">
        <f t="shared" si="40"/>
        <v>573540</v>
      </c>
    </row>
    <row r="642" spans="1:10" ht="12.75" hidden="1" customHeight="1" x14ac:dyDescent="0.3">
      <c r="A642" s="2" t="str">
        <f t="shared" si="41"/>
        <v>14</v>
      </c>
      <c r="B642" s="2" t="str">
        <f t="shared" si="38"/>
        <v>1430</v>
      </c>
      <c r="C642" s="2">
        <v>14300502</v>
      </c>
      <c r="D642" s="2">
        <v>2601</v>
      </c>
      <c r="E642" s="2" t="str">
        <f t="shared" si="39"/>
        <v>143005022601</v>
      </c>
      <c r="F642" s="8">
        <v>5865025</v>
      </c>
      <c r="G642" s="2" t="s">
        <v>622</v>
      </c>
      <c r="H642" s="8">
        <f>+SUMIF(Ajustes!$C:$C,'Balance de Prueba'!$E642,Ajustes!E:E)</f>
        <v>0</v>
      </c>
      <c r="I642" s="8">
        <f>+SUMIF(Ajustes!$C:$C,'Balance de Prueba'!$E642,Ajustes!F:F)</f>
        <v>0</v>
      </c>
      <c r="J642" s="3">
        <f t="shared" si="40"/>
        <v>5865025</v>
      </c>
    </row>
    <row r="643" spans="1:10" ht="12.75" hidden="1" customHeight="1" x14ac:dyDescent="0.3">
      <c r="A643" s="2" t="str">
        <f t="shared" si="41"/>
        <v>14</v>
      </c>
      <c r="B643" s="2" t="str">
        <f t="shared" si="38"/>
        <v>1430</v>
      </c>
      <c r="C643" s="2">
        <v>14300502</v>
      </c>
      <c r="D643" s="2">
        <v>3100</v>
      </c>
      <c r="E643" s="2" t="str">
        <f t="shared" si="39"/>
        <v>143005023100</v>
      </c>
      <c r="F643" s="8">
        <v>52090479</v>
      </c>
      <c r="G643" s="2" t="s">
        <v>623</v>
      </c>
      <c r="H643" s="8">
        <f>+SUMIF(Ajustes!$C:$C,'Balance de Prueba'!$E643,Ajustes!E:E)</f>
        <v>0</v>
      </c>
      <c r="I643" s="8">
        <f>+SUMIF(Ajustes!$C:$C,'Balance de Prueba'!$E643,Ajustes!F:F)</f>
        <v>0</v>
      </c>
      <c r="J643" s="3">
        <f t="shared" si="40"/>
        <v>52090479</v>
      </c>
    </row>
    <row r="644" spans="1:10" ht="12.75" hidden="1" customHeight="1" x14ac:dyDescent="0.3">
      <c r="A644" s="2" t="str">
        <f t="shared" si="41"/>
        <v>14</v>
      </c>
      <c r="B644" s="2" t="str">
        <f t="shared" si="38"/>
        <v>1430</v>
      </c>
      <c r="C644" s="2">
        <v>14300502</v>
      </c>
      <c r="D644" s="2">
        <v>3101</v>
      </c>
      <c r="E644" s="2" t="str">
        <f t="shared" si="39"/>
        <v>143005023101</v>
      </c>
      <c r="F644" s="8">
        <v>10227035</v>
      </c>
      <c r="G644" s="2" t="s">
        <v>624</v>
      </c>
      <c r="H644" s="8">
        <f>+SUMIF(Ajustes!$C:$C,'Balance de Prueba'!$E644,Ajustes!E:E)</f>
        <v>0</v>
      </c>
      <c r="I644" s="8">
        <f>+SUMIF(Ajustes!$C:$C,'Balance de Prueba'!$E644,Ajustes!F:F)</f>
        <v>0</v>
      </c>
      <c r="J644" s="3">
        <f t="shared" si="40"/>
        <v>10227035</v>
      </c>
    </row>
    <row r="645" spans="1:10" ht="12.75" hidden="1" customHeight="1" x14ac:dyDescent="0.3">
      <c r="A645" s="2" t="str">
        <f t="shared" si="41"/>
        <v>14</v>
      </c>
      <c r="B645" s="2" t="str">
        <f t="shared" si="38"/>
        <v>1430</v>
      </c>
      <c r="C645" s="2">
        <v>14300502</v>
      </c>
      <c r="D645" s="2">
        <v>3102</v>
      </c>
      <c r="E645" s="2" t="str">
        <f t="shared" si="39"/>
        <v>143005023102</v>
      </c>
      <c r="F645" s="8">
        <v>15887781</v>
      </c>
      <c r="G645" s="2" t="s">
        <v>625</v>
      </c>
      <c r="H645" s="8">
        <f>+SUMIF(Ajustes!$C:$C,'Balance de Prueba'!$E645,Ajustes!E:E)</f>
        <v>0</v>
      </c>
      <c r="I645" s="8">
        <f>+SUMIF(Ajustes!$C:$C,'Balance de Prueba'!$E645,Ajustes!F:F)</f>
        <v>0</v>
      </c>
      <c r="J645" s="3">
        <f t="shared" si="40"/>
        <v>15887781</v>
      </c>
    </row>
    <row r="646" spans="1:10" ht="12.75" hidden="1" customHeight="1" x14ac:dyDescent="0.3">
      <c r="A646" s="2" t="str">
        <f t="shared" si="41"/>
        <v>14</v>
      </c>
      <c r="B646" s="2" t="str">
        <f t="shared" ref="B646:B709" si="42">+LEFT(C646,4)</f>
        <v>1430</v>
      </c>
      <c r="C646" s="2">
        <v>14300502</v>
      </c>
      <c r="D646" s="2">
        <v>3103</v>
      </c>
      <c r="E646" s="2" t="str">
        <f t="shared" ref="E646:E709" si="43">+C646&amp;D646</f>
        <v>143005023103</v>
      </c>
      <c r="F646" s="8">
        <v>15819885</v>
      </c>
      <c r="G646" s="2" t="s">
        <v>626</v>
      </c>
      <c r="H646" s="8">
        <f>+SUMIF(Ajustes!$C:$C,'Balance de Prueba'!$E646,Ajustes!E:E)</f>
        <v>0</v>
      </c>
      <c r="I646" s="8">
        <f>+SUMIF(Ajustes!$C:$C,'Balance de Prueba'!$E646,Ajustes!F:F)</f>
        <v>0</v>
      </c>
      <c r="J646" s="3">
        <f t="shared" ref="J646:J709" si="44">+F646+H646-I646</f>
        <v>15819885</v>
      </c>
    </row>
    <row r="647" spans="1:10" ht="12.75" hidden="1" customHeight="1" x14ac:dyDescent="0.3">
      <c r="A647" s="2" t="str">
        <f t="shared" si="41"/>
        <v>14</v>
      </c>
      <c r="B647" s="2" t="str">
        <f t="shared" si="42"/>
        <v>1430</v>
      </c>
      <c r="C647" s="2">
        <v>14300502</v>
      </c>
      <c r="D647" s="2">
        <v>3104</v>
      </c>
      <c r="E647" s="2" t="str">
        <f t="shared" si="43"/>
        <v>143005023104</v>
      </c>
      <c r="F647" s="8">
        <v>18633279</v>
      </c>
      <c r="G647" s="2" t="s">
        <v>627</v>
      </c>
      <c r="H647" s="8">
        <f>+SUMIF(Ajustes!$C:$C,'Balance de Prueba'!$E647,Ajustes!E:E)</f>
        <v>0</v>
      </c>
      <c r="I647" s="8">
        <f>+SUMIF(Ajustes!$C:$C,'Balance de Prueba'!$E647,Ajustes!F:F)</f>
        <v>0</v>
      </c>
      <c r="J647" s="3">
        <f t="shared" si="44"/>
        <v>18633279</v>
      </c>
    </row>
    <row r="648" spans="1:10" ht="12.75" hidden="1" customHeight="1" x14ac:dyDescent="0.3">
      <c r="A648" s="2" t="str">
        <f t="shared" si="41"/>
        <v>14</v>
      </c>
      <c r="B648" s="2" t="str">
        <f t="shared" si="42"/>
        <v>1430</v>
      </c>
      <c r="C648" s="2">
        <v>14300502</v>
      </c>
      <c r="D648" s="2">
        <v>3105</v>
      </c>
      <c r="E648" s="2" t="str">
        <f t="shared" si="43"/>
        <v>143005023105</v>
      </c>
      <c r="F648" s="8">
        <v>11635420</v>
      </c>
      <c r="G648" s="2" t="s">
        <v>628</v>
      </c>
      <c r="H648" s="8">
        <f>+SUMIF(Ajustes!$C:$C,'Balance de Prueba'!$E648,Ajustes!E:E)</f>
        <v>0</v>
      </c>
      <c r="I648" s="8">
        <f>+SUMIF(Ajustes!$C:$C,'Balance de Prueba'!$E648,Ajustes!F:F)</f>
        <v>0</v>
      </c>
      <c r="J648" s="3">
        <f t="shared" si="44"/>
        <v>11635420</v>
      </c>
    </row>
    <row r="649" spans="1:10" ht="12.75" hidden="1" customHeight="1" x14ac:dyDescent="0.3">
      <c r="A649" s="2" t="str">
        <f t="shared" ref="A649:A712" si="45">+LEFT(C649,2)</f>
        <v>14</v>
      </c>
      <c r="B649" s="2" t="str">
        <f t="shared" si="42"/>
        <v>1430</v>
      </c>
      <c r="C649" s="2">
        <v>14300502</v>
      </c>
      <c r="D649" s="2">
        <v>3106</v>
      </c>
      <c r="E649" s="2" t="str">
        <f t="shared" si="43"/>
        <v>143005023106</v>
      </c>
      <c r="F649" s="8">
        <v>86188695</v>
      </c>
      <c r="G649" s="2" t="s">
        <v>629</v>
      </c>
      <c r="H649" s="8">
        <f>+SUMIF(Ajustes!$C:$C,'Balance de Prueba'!$E649,Ajustes!E:E)</f>
        <v>0</v>
      </c>
      <c r="I649" s="8">
        <f>+SUMIF(Ajustes!$C:$C,'Balance de Prueba'!$E649,Ajustes!F:F)</f>
        <v>0</v>
      </c>
      <c r="J649" s="3">
        <f t="shared" si="44"/>
        <v>86188695</v>
      </c>
    </row>
    <row r="650" spans="1:10" ht="12.75" hidden="1" customHeight="1" x14ac:dyDescent="0.3">
      <c r="A650" s="2" t="str">
        <f t="shared" si="45"/>
        <v>14</v>
      </c>
      <c r="B650" s="2" t="str">
        <f t="shared" si="42"/>
        <v>1430</v>
      </c>
      <c r="C650" s="2">
        <v>14300502</v>
      </c>
      <c r="D650" s="2">
        <v>3107</v>
      </c>
      <c r="E650" s="2" t="str">
        <f t="shared" si="43"/>
        <v>143005023107</v>
      </c>
      <c r="F650" s="8">
        <v>8599510</v>
      </c>
      <c r="G650" s="2" t="s">
        <v>630</v>
      </c>
      <c r="H650" s="8">
        <f>+SUMIF(Ajustes!$C:$C,'Balance de Prueba'!$E650,Ajustes!E:E)</f>
        <v>0</v>
      </c>
      <c r="I650" s="8">
        <f>+SUMIF(Ajustes!$C:$C,'Balance de Prueba'!$E650,Ajustes!F:F)</f>
        <v>0</v>
      </c>
      <c r="J650" s="3">
        <f t="shared" si="44"/>
        <v>8599510</v>
      </c>
    </row>
    <row r="651" spans="1:10" ht="12.75" hidden="1" customHeight="1" x14ac:dyDescent="0.3">
      <c r="A651" s="2" t="str">
        <f t="shared" si="45"/>
        <v>14</v>
      </c>
      <c r="B651" s="2" t="str">
        <f t="shared" si="42"/>
        <v>1430</v>
      </c>
      <c r="C651" s="2">
        <v>14300502</v>
      </c>
      <c r="D651" s="2">
        <v>3108</v>
      </c>
      <c r="E651" s="2" t="str">
        <f t="shared" si="43"/>
        <v>143005023108</v>
      </c>
      <c r="F651" s="8">
        <v>7063442</v>
      </c>
      <c r="G651" s="2" t="s">
        <v>631</v>
      </c>
      <c r="H651" s="8">
        <f>+SUMIF(Ajustes!$C:$C,'Balance de Prueba'!$E651,Ajustes!E:E)</f>
        <v>0</v>
      </c>
      <c r="I651" s="8">
        <f>+SUMIF(Ajustes!$C:$C,'Balance de Prueba'!$E651,Ajustes!F:F)</f>
        <v>0</v>
      </c>
      <c r="J651" s="3">
        <f t="shared" si="44"/>
        <v>7063442</v>
      </c>
    </row>
    <row r="652" spans="1:10" ht="12.75" hidden="1" customHeight="1" x14ac:dyDescent="0.3">
      <c r="A652" s="2" t="str">
        <f t="shared" si="45"/>
        <v>14</v>
      </c>
      <c r="B652" s="2" t="str">
        <f t="shared" si="42"/>
        <v>1430</v>
      </c>
      <c r="C652" s="2">
        <v>14300502</v>
      </c>
      <c r="D652" s="2">
        <v>3109</v>
      </c>
      <c r="E652" s="2" t="str">
        <f t="shared" si="43"/>
        <v>143005023109</v>
      </c>
      <c r="F652" s="8">
        <v>665796</v>
      </c>
      <c r="G652" s="2" t="s">
        <v>632</v>
      </c>
      <c r="H652" s="8">
        <f>+SUMIF(Ajustes!$C:$C,'Balance de Prueba'!$E652,Ajustes!E:E)</f>
        <v>0</v>
      </c>
      <c r="I652" s="8">
        <f>+SUMIF(Ajustes!$C:$C,'Balance de Prueba'!$E652,Ajustes!F:F)</f>
        <v>0</v>
      </c>
      <c r="J652" s="3">
        <f t="shared" si="44"/>
        <v>665796</v>
      </c>
    </row>
    <row r="653" spans="1:10" ht="12.75" hidden="1" customHeight="1" x14ac:dyDescent="0.3">
      <c r="A653" s="2" t="str">
        <f t="shared" si="45"/>
        <v>14</v>
      </c>
      <c r="B653" s="2" t="str">
        <f t="shared" si="42"/>
        <v>1430</v>
      </c>
      <c r="C653" s="2">
        <v>14300502</v>
      </c>
      <c r="D653" s="2">
        <v>3110</v>
      </c>
      <c r="E653" s="2" t="str">
        <f t="shared" si="43"/>
        <v>143005023110</v>
      </c>
      <c r="F653" s="8">
        <v>19972584</v>
      </c>
      <c r="G653" s="2" t="s">
        <v>633</v>
      </c>
      <c r="H653" s="8">
        <f>+SUMIF(Ajustes!$C:$C,'Balance de Prueba'!$E653,Ajustes!E:E)</f>
        <v>0</v>
      </c>
      <c r="I653" s="8">
        <f>+SUMIF(Ajustes!$C:$C,'Balance de Prueba'!$E653,Ajustes!F:F)</f>
        <v>0</v>
      </c>
      <c r="J653" s="3">
        <f t="shared" si="44"/>
        <v>19972584</v>
      </c>
    </row>
    <row r="654" spans="1:10" ht="12.75" hidden="1" customHeight="1" x14ac:dyDescent="0.3">
      <c r="A654" s="2" t="str">
        <f t="shared" si="45"/>
        <v>14</v>
      </c>
      <c r="B654" s="2" t="str">
        <f t="shared" si="42"/>
        <v>1430</v>
      </c>
      <c r="C654" s="2">
        <v>14300502</v>
      </c>
      <c r="D654" s="2">
        <v>3111</v>
      </c>
      <c r="E654" s="2" t="str">
        <f t="shared" si="43"/>
        <v>143005023111</v>
      </c>
      <c r="F654" s="8">
        <v>1504020</v>
      </c>
      <c r="G654" s="2" t="s">
        <v>634</v>
      </c>
      <c r="H654" s="8">
        <f>+SUMIF(Ajustes!$C:$C,'Balance de Prueba'!$E654,Ajustes!E:E)</f>
        <v>0</v>
      </c>
      <c r="I654" s="8">
        <f>+SUMIF(Ajustes!$C:$C,'Balance de Prueba'!$E654,Ajustes!F:F)</f>
        <v>0</v>
      </c>
      <c r="J654" s="3">
        <f t="shared" si="44"/>
        <v>1504020</v>
      </c>
    </row>
    <row r="655" spans="1:10" ht="12.75" hidden="1" customHeight="1" x14ac:dyDescent="0.3">
      <c r="A655" s="2" t="str">
        <f t="shared" si="45"/>
        <v>14</v>
      </c>
      <c r="B655" s="2" t="str">
        <f t="shared" si="42"/>
        <v>1430</v>
      </c>
      <c r="C655" s="2">
        <v>14300502</v>
      </c>
      <c r="D655" s="2">
        <v>3300</v>
      </c>
      <c r="E655" s="2" t="str">
        <f t="shared" si="43"/>
        <v>143005023300</v>
      </c>
      <c r="F655" s="8">
        <v>18146220</v>
      </c>
      <c r="G655" s="2" t="s">
        <v>635</v>
      </c>
      <c r="H655" s="8">
        <f>+SUMIF(Ajustes!$C:$C,'Balance de Prueba'!$E655,Ajustes!E:E)</f>
        <v>0</v>
      </c>
      <c r="I655" s="8">
        <f>+SUMIF(Ajustes!$C:$C,'Balance de Prueba'!$E655,Ajustes!F:F)</f>
        <v>0</v>
      </c>
      <c r="J655" s="3">
        <f t="shared" si="44"/>
        <v>18146220</v>
      </c>
    </row>
    <row r="656" spans="1:10" ht="12.75" hidden="1" customHeight="1" x14ac:dyDescent="0.3">
      <c r="A656" s="2" t="str">
        <f t="shared" si="45"/>
        <v>14</v>
      </c>
      <c r="B656" s="2" t="str">
        <f t="shared" si="42"/>
        <v>1430</v>
      </c>
      <c r="C656" s="2">
        <v>14300502</v>
      </c>
      <c r="D656" s="2">
        <v>4100</v>
      </c>
      <c r="E656" s="2" t="str">
        <f t="shared" si="43"/>
        <v>143005024100</v>
      </c>
      <c r="F656" s="8">
        <v>23167587</v>
      </c>
      <c r="G656" s="2" t="s">
        <v>636</v>
      </c>
      <c r="H656" s="8">
        <f>+SUMIF(Ajustes!$C:$C,'Balance de Prueba'!$E656,Ajustes!E:E)</f>
        <v>0</v>
      </c>
      <c r="I656" s="8">
        <f>+SUMIF(Ajustes!$C:$C,'Balance de Prueba'!$E656,Ajustes!F:F)</f>
        <v>0</v>
      </c>
      <c r="J656" s="3">
        <f t="shared" si="44"/>
        <v>23167587</v>
      </c>
    </row>
    <row r="657" spans="1:10" ht="12.75" hidden="1" customHeight="1" x14ac:dyDescent="0.3">
      <c r="A657" s="2" t="str">
        <f t="shared" si="45"/>
        <v>14</v>
      </c>
      <c r="B657" s="2" t="str">
        <f t="shared" si="42"/>
        <v>1430</v>
      </c>
      <c r="C657" s="2">
        <v>14300502</v>
      </c>
      <c r="D657" s="2">
        <v>4200</v>
      </c>
      <c r="E657" s="2" t="str">
        <f t="shared" si="43"/>
        <v>143005024200</v>
      </c>
      <c r="F657" s="8">
        <v>14866543</v>
      </c>
      <c r="G657" s="2" t="s">
        <v>637</v>
      </c>
      <c r="H657" s="8">
        <f>+SUMIF(Ajustes!$C:$C,'Balance de Prueba'!$E657,Ajustes!E:E)</f>
        <v>0</v>
      </c>
      <c r="I657" s="8">
        <f>+SUMIF(Ajustes!$C:$C,'Balance de Prueba'!$E657,Ajustes!F:F)</f>
        <v>0</v>
      </c>
      <c r="J657" s="3">
        <f t="shared" si="44"/>
        <v>14866543</v>
      </c>
    </row>
    <row r="658" spans="1:10" ht="12.75" hidden="1" customHeight="1" x14ac:dyDescent="0.3">
      <c r="A658" s="2" t="str">
        <f t="shared" si="45"/>
        <v>14</v>
      </c>
      <c r="B658" s="2" t="str">
        <f t="shared" si="42"/>
        <v>1430</v>
      </c>
      <c r="C658" s="2">
        <v>14300502</v>
      </c>
      <c r="D658" s="2">
        <v>4201</v>
      </c>
      <c r="E658" s="2" t="str">
        <f t="shared" si="43"/>
        <v>143005024201</v>
      </c>
      <c r="F658" s="8">
        <v>9261377</v>
      </c>
      <c r="G658" s="2" t="s">
        <v>638</v>
      </c>
      <c r="H658" s="8">
        <f>+SUMIF(Ajustes!$C:$C,'Balance de Prueba'!$E658,Ajustes!E:E)</f>
        <v>0</v>
      </c>
      <c r="I658" s="8">
        <f>+SUMIF(Ajustes!$C:$C,'Balance de Prueba'!$E658,Ajustes!F:F)</f>
        <v>0</v>
      </c>
      <c r="J658" s="3">
        <f t="shared" si="44"/>
        <v>9261377</v>
      </c>
    </row>
    <row r="659" spans="1:10" ht="12.75" hidden="1" customHeight="1" x14ac:dyDescent="0.3">
      <c r="A659" s="2" t="str">
        <f t="shared" si="45"/>
        <v>14</v>
      </c>
      <c r="B659" s="2" t="str">
        <f t="shared" si="42"/>
        <v>1430</v>
      </c>
      <c r="C659" s="2">
        <v>14300502</v>
      </c>
      <c r="D659" s="2">
        <v>4203</v>
      </c>
      <c r="E659" s="2" t="str">
        <f t="shared" si="43"/>
        <v>143005024203</v>
      </c>
      <c r="F659" s="8">
        <v>4718613</v>
      </c>
      <c r="G659" s="2" t="s">
        <v>639</v>
      </c>
      <c r="H659" s="8">
        <f>+SUMIF(Ajustes!$C:$C,'Balance de Prueba'!$E659,Ajustes!E:E)</f>
        <v>0</v>
      </c>
      <c r="I659" s="8">
        <f>+SUMIF(Ajustes!$C:$C,'Balance de Prueba'!$E659,Ajustes!F:F)</f>
        <v>0</v>
      </c>
      <c r="J659" s="3">
        <f t="shared" si="44"/>
        <v>4718613</v>
      </c>
    </row>
    <row r="660" spans="1:10" ht="12.75" hidden="1" customHeight="1" x14ac:dyDescent="0.3">
      <c r="A660" s="2" t="str">
        <f t="shared" si="45"/>
        <v>14</v>
      </c>
      <c r="B660" s="2" t="str">
        <f t="shared" si="42"/>
        <v>1430</v>
      </c>
      <c r="C660" s="2">
        <v>14300502</v>
      </c>
      <c r="D660" s="2">
        <v>4205</v>
      </c>
      <c r="E660" s="2" t="str">
        <f t="shared" si="43"/>
        <v>143005024205</v>
      </c>
      <c r="F660" s="8">
        <v>63940</v>
      </c>
      <c r="G660" s="2" t="s">
        <v>640</v>
      </c>
      <c r="H660" s="8">
        <f>+SUMIF(Ajustes!$C:$C,'Balance de Prueba'!$E660,Ajustes!E:E)</f>
        <v>0</v>
      </c>
      <c r="I660" s="8">
        <f>+SUMIF(Ajustes!$C:$C,'Balance de Prueba'!$E660,Ajustes!F:F)</f>
        <v>0</v>
      </c>
      <c r="J660" s="3">
        <f t="shared" si="44"/>
        <v>63940</v>
      </c>
    </row>
    <row r="661" spans="1:10" ht="12.75" hidden="1" customHeight="1" x14ac:dyDescent="0.3">
      <c r="A661" s="2" t="str">
        <f t="shared" si="45"/>
        <v>14</v>
      </c>
      <c r="B661" s="2" t="str">
        <f t="shared" si="42"/>
        <v>1430</v>
      </c>
      <c r="C661" s="2">
        <v>14300502</v>
      </c>
      <c r="D661" s="2">
        <v>4300</v>
      </c>
      <c r="E661" s="2" t="str">
        <f t="shared" si="43"/>
        <v>143005024300</v>
      </c>
      <c r="F661" s="8">
        <v>41185642</v>
      </c>
      <c r="G661" s="2" t="s">
        <v>641</v>
      </c>
      <c r="H661" s="8">
        <f>+SUMIF(Ajustes!$C:$C,'Balance de Prueba'!$E661,Ajustes!E:E)</f>
        <v>0</v>
      </c>
      <c r="I661" s="8">
        <f>+SUMIF(Ajustes!$C:$C,'Balance de Prueba'!$E661,Ajustes!F:F)</f>
        <v>0</v>
      </c>
      <c r="J661" s="3">
        <f t="shared" si="44"/>
        <v>41185642</v>
      </c>
    </row>
    <row r="662" spans="1:10" ht="12.75" hidden="1" customHeight="1" x14ac:dyDescent="0.3">
      <c r="A662" s="2" t="str">
        <f t="shared" si="45"/>
        <v>14</v>
      </c>
      <c r="B662" s="2" t="str">
        <f t="shared" si="42"/>
        <v>1430</v>
      </c>
      <c r="C662" s="2">
        <v>14300502</v>
      </c>
      <c r="D662" s="2">
        <v>4500</v>
      </c>
      <c r="E662" s="2" t="str">
        <f t="shared" si="43"/>
        <v>143005024500</v>
      </c>
      <c r="F662" s="8">
        <v>33401666</v>
      </c>
      <c r="G662" s="2" t="s">
        <v>642</v>
      </c>
      <c r="H662" s="8">
        <f>+SUMIF(Ajustes!$C:$C,'Balance de Prueba'!$E662,Ajustes!E:E)</f>
        <v>0</v>
      </c>
      <c r="I662" s="8">
        <f>+SUMIF(Ajustes!$C:$C,'Balance de Prueba'!$E662,Ajustes!F:F)</f>
        <v>0</v>
      </c>
      <c r="J662" s="3">
        <f t="shared" si="44"/>
        <v>33401666</v>
      </c>
    </row>
    <row r="663" spans="1:10" ht="12.75" hidden="1" customHeight="1" x14ac:dyDescent="0.3">
      <c r="A663" s="2" t="str">
        <f t="shared" si="45"/>
        <v>14</v>
      </c>
      <c r="B663" s="2" t="str">
        <f t="shared" si="42"/>
        <v>1430</v>
      </c>
      <c r="C663" s="2">
        <v>14300502</v>
      </c>
      <c r="D663" s="2">
        <v>4501</v>
      </c>
      <c r="E663" s="2" t="str">
        <f t="shared" si="43"/>
        <v>143005024501</v>
      </c>
      <c r="F663" s="8">
        <v>3719705</v>
      </c>
      <c r="G663" s="2" t="s">
        <v>643</v>
      </c>
      <c r="H663" s="8">
        <f>+SUMIF(Ajustes!$C:$C,'Balance de Prueba'!$E663,Ajustes!E:E)</f>
        <v>0</v>
      </c>
      <c r="I663" s="8">
        <f>+SUMIF(Ajustes!$C:$C,'Balance de Prueba'!$E663,Ajustes!F:F)</f>
        <v>0</v>
      </c>
      <c r="J663" s="3">
        <f t="shared" si="44"/>
        <v>3719705</v>
      </c>
    </row>
    <row r="664" spans="1:10" ht="12.75" hidden="1" customHeight="1" x14ac:dyDescent="0.3">
      <c r="A664" s="2" t="str">
        <f t="shared" si="45"/>
        <v>14</v>
      </c>
      <c r="B664" s="2" t="str">
        <f t="shared" si="42"/>
        <v>1430</v>
      </c>
      <c r="C664" s="2">
        <v>14300502</v>
      </c>
      <c r="D664" s="2">
        <v>4502</v>
      </c>
      <c r="E664" s="2" t="str">
        <f t="shared" si="43"/>
        <v>143005024502</v>
      </c>
      <c r="F664" s="8">
        <v>9892063</v>
      </c>
      <c r="G664" s="2" t="s">
        <v>644</v>
      </c>
      <c r="H664" s="8">
        <f>+SUMIF(Ajustes!$C:$C,'Balance de Prueba'!$E664,Ajustes!E:E)</f>
        <v>0</v>
      </c>
      <c r="I664" s="8">
        <f>+SUMIF(Ajustes!$C:$C,'Balance de Prueba'!$E664,Ajustes!F:F)</f>
        <v>0</v>
      </c>
      <c r="J664" s="3">
        <f t="shared" si="44"/>
        <v>9892063</v>
      </c>
    </row>
    <row r="665" spans="1:10" ht="12.75" hidden="1" customHeight="1" x14ac:dyDescent="0.3">
      <c r="A665" s="2" t="str">
        <f t="shared" si="45"/>
        <v>14</v>
      </c>
      <c r="B665" s="2" t="str">
        <f t="shared" si="42"/>
        <v>1430</v>
      </c>
      <c r="C665" s="2">
        <v>14300502</v>
      </c>
      <c r="D665" s="2">
        <v>4503</v>
      </c>
      <c r="E665" s="2" t="str">
        <f t="shared" si="43"/>
        <v>143005024503</v>
      </c>
      <c r="F665" s="8">
        <v>3017470</v>
      </c>
      <c r="G665" s="2" t="s">
        <v>645</v>
      </c>
      <c r="H665" s="8">
        <f>+SUMIF(Ajustes!$C:$C,'Balance de Prueba'!$E665,Ajustes!E:E)</f>
        <v>0</v>
      </c>
      <c r="I665" s="8">
        <f>+SUMIF(Ajustes!$C:$C,'Balance de Prueba'!$E665,Ajustes!F:F)</f>
        <v>0</v>
      </c>
      <c r="J665" s="3">
        <f t="shared" si="44"/>
        <v>3017470</v>
      </c>
    </row>
    <row r="666" spans="1:10" ht="12.75" hidden="1" customHeight="1" x14ac:dyDescent="0.3">
      <c r="A666" s="2" t="str">
        <f t="shared" si="45"/>
        <v>14</v>
      </c>
      <c r="B666" s="2" t="str">
        <f t="shared" si="42"/>
        <v>1430</v>
      </c>
      <c r="C666" s="2">
        <v>14300502</v>
      </c>
      <c r="D666" s="2">
        <v>4510</v>
      </c>
      <c r="E666" s="2" t="str">
        <f t="shared" si="43"/>
        <v>143005024510</v>
      </c>
      <c r="F666" s="8">
        <v>554573</v>
      </c>
      <c r="G666" s="2" t="s">
        <v>646</v>
      </c>
      <c r="H666" s="8">
        <f>+SUMIF(Ajustes!$C:$C,'Balance de Prueba'!$E666,Ajustes!E:E)</f>
        <v>0</v>
      </c>
      <c r="I666" s="8">
        <f>+SUMIF(Ajustes!$C:$C,'Balance de Prueba'!$E666,Ajustes!F:F)</f>
        <v>0</v>
      </c>
      <c r="J666" s="3">
        <f t="shared" si="44"/>
        <v>554573</v>
      </c>
    </row>
    <row r="667" spans="1:10" ht="12.75" hidden="1" customHeight="1" x14ac:dyDescent="0.3">
      <c r="A667" s="2" t="str">
        <f t="shared" si="45"/>
        <v>14</v>
      </c>
      <c r="B667" s="2" t="str">
        <f t="shared" si="42"/>
        <v>1430</v>
      </c>
      <c r="C667" s="2">
        <v>14300533</v>
      </c>
      <c r="D667" s="2">
        <v>82161401</v>
      </c>
      <c r="E667" s="2" t="str">
        <f t="shared" si="43"/>
        <v>1430053382161401</v>
      </c>
      <c r="F667" s="8">
        <v>1</v>
      </c>
      <c r="G667" s="2" t="s">
        <v>647</v>
      </c>
      <c r="H667" s="8">
        <f>+SUMIF(Ajustes!$C:$C,'Balance de Prueba'!$E667,Ajustes!E:E)</f>
        <v>0</v>
      </c>
      <c r="I667" s="8">
        <f>+SUMIF(Ajustes!$C:$C,'Balance de Prueba'!$E667,Ajustes!F:F)</f>
        <v>0</v>
      </c>
      <c r="J667" s="3">
        <f t="shared" si="44"/>
        <v>1</v>
      </c>
    </row>
    <row r="668" spans="1:10" ht="12.75" hidden="1" customHeight="1" x14ac:dyDescent="0.3">
      <c r="A668" s="2" t="str">
        <f t="shared" si="45"/>
        <v>14</v>
      </c>
      <c r="B668" s="2" t="str">
        <f t="shared" si="42"/>
        <v>1430</v>
      </c>
      <c r="C668" s="2">
        <v>14300533</v>
      </c>
      <c r="D668" s="2">
        <v>82351603</v>
      </c>
      <c r="E668" s="2" t="str">
        <f t="shared" si="43"/>
        <v>1430053382351603</v>
      </c>
      <c r="F668" s="8">
        <v>1057735</v>
      </c>
      <c r="G668" s="2" t="s">
        <v>648</v>
      </c>
      <c r="H668" s="8">
        <f>+SUMIF(Ajustes!$C:$C,'Balance de Prueba'!$E668,Ajustes!E:E)</f>
        <v>0</v>
      </c>
      <c r="I668" s="8">
        <f>+SUMIF(Ajustes!$C:$C,'Balance de Prueba'!$E668,Ajustes!F:F)</f>
        <v>0</v>
      </c>
      <c r="J668" s="3">
        <f t="shared" si="44"/>
        <v>1057735</v>
      </c>
    </row>
    <row r="669" spans="1:10" ht="12.75" hidden="1" customHeight="1" x14ac:dyDescent="0.3">
      <c r="A669" s="2" t="str">
        <f t="shared" si="45"/>
        <v>14</v>
      </c>
      <c r="B669" s="2" t="str">
        <f t="shared" si="42"/>
        <v>1430</v>
      </c>
      <c r="C669" s="2">
        <v>14300533</v>
      </c>
      <c r="D669" s="2">
        <v>82353103</v>
      </c>
      <c r="E669" s="2" t="str">
        <f t="shared" si="43"/>
        <v>1430053382353103</v>
      </c>
      <c r="F669" s="8">
        <v>52528693</v>
      </c>
      <c r="G669" s="2" t="s">
        <v>649</v>
      </c>
      <c r="H669" s="8">
        <f>+SUMIF(Ajustes!$C:$C,'Balance de Prueba'!$E669,Ajustes!E:E)</f>
        <v>0</v>
      </c>
      <c r="I669" s="8">
        <f>+SUMIF(Ajustes!$C:$C,'Balance de Prueba'!$E669,Ajustes!F:F)</f>
        <v>0</v>
      </c>
      <c r="J669" s="3">
        <f t="shared" si="44"/>
        <v>52528693</v>
      </c>
    </row>
    <row r="670" spans="1:10" ht="12.75" hidden="1" customHeight="1" x14ac:dyDescent="0.3">
      <c r="A670" s="2" t="str">
        <f t="shared" si="45"/>
        <v>14</v>
      </c>
      <c r="B670" s="2" t="str">
        <f t="shared" si="42"/>
        <v>1430</v>
      </c>
      <c r="C670" s="2">
        <v>14300533</v>
      </c>
      <c r="D670" s="2">
        <v>82353104</v>
      </c>
      <c r="E670" s="2" t="str">
        <f t="shared" si="43"/>
        <v>1430053382353104</v>
      </c>
      <c r="F670" s="8">
        <v>583878</v>
      </c>
      <c r="G670" s="2" t="s">
        <v>650</v>
      </c>
      <c r="H670" s="8">
        <f>+SUMIF(Ajustes!$C:$C,'Balance de Prueba'!$E670,Ajustes!E:E)</f>
        <v>0</v>
      </c>
      <c r="I670" s="8">
        <f>+SUMIF(Ajustes!$C:$C,'Balance de Prueba'!$E670,Ajustes!F:F)</f>
        <v>0</v>
      </c>
      <c r="J670" s="3">
        <f t="shared" si="44"/>
        <v>583878</v>
      </c>
    </row>
    <row r="671" spans="1:10" ht="12.75" hidden="1" customHeight="1" x14ac:dyDescent="0.3">
      <c r="A671" s="2" t="str">
        <f t="shared" si="45"/>
        <v>14</v>
      </c>
      <c r="B671" s="2" t="str">
        <f t="shared" si="42"/>
        <v>1430</v>
      </c>
      <c r="C671" s="2">
        <v>14300533</v>
      </c>
      <c r="D671" s="2">
        <v>82421401</v>
      </c>
      <c r="E671" s="2" t="str">
        <f t="shared" si="43"/>
        <v>1430053382421401</v>
      </c>
      <c r="F671" s="8">
        <v>8470641</v>
      </c>
      <c r="G671" s="2" t="s">
        <v>651</v>
      </c>
      <c r="H671" s="8">
        <f>+SUMIF(Ajustes!$C:$C,'Balance de Prueba'!$E671,Ajustes!E:E)</f>
        <v>0</v>
      </c>
      <c r="I671" s="8">
        <f>+SUMIF(Ajustes!$C:$C,'Balance de Prueba'!$E671,Ajustes!F:F)</f>
        <v>0</v>
      </c>
      <c r="J671" s="3">
        <f t="shared" si="44"/>
        <v>8470641</v>
      </c>
    </row>
    <row r="672" spans="1:10" ht="12.75" hidden="1" customHeight="1" x14ac:dyDescent="0.3">
      <c r="A672" s="2" t="str">
        <f t="shared" si="45"/>
        <v>14</v>
      </c>
      <c r="B672" s="2" t="str">
        <f t="shared" si="42"/>
        <v>1430</v>
      </c>
      <c r="C672" s="2">
        <v>14300533</v>
      </c>
      <c r="D672" s="2">
        <v>82561600</v>
      </c>
      <c r="E672" s="2" t="str">
        <f t="shared" si="43"/>
        <v>1430053382561600</v>
      </c>
      <c r="F672" s="8">
        <v>281572513</v>
      </c>
      <c r="G672" s="2" t="s">
        <v>652</v>
      </c>
      <c r="H672" s="8">
        <f>+SUMIF(Ajustes!$C:$C,'Balance de Prueba'!$E672,Ajustes!E:E)</f>
        <v>0</v>
      </c>
      <c r="I672" s="8">
        <f>+SUMIF(Ajustes!$C:$C,'Balance de Prueba'!$E672,Ajustes!F:F)</f>
        <v>0</v>
      </c>
      <c r="J672" s="3">
        <f t="shared" si="44"/>
        <v>281572513</v>
      </c>
    </row>
    <row r="673" spans="1:10" ht="12.75" hidden="1" customHeight="1" x14ac:dyDescent="0.3">
      <c r="A673" s="2" t="str">
        <f t="shared" si="45"/>
        <v>14</v>
      </c>
      <c r="B673" s="2" t="str">
        <f t="shared" si="42"/>
        <v>1430</v>
      </c>
      <c r="C673" s="2">
        <v>14300533</v>
      </c>
      <c r="D673" s="2">
        <v>82562303</v>
      </c>
      <c r="E673" s="2" t="str">
        <f t="shared" si="43"/>
        <v>1430053382562303</v>
      </c>
      <c r="F673" s="8">
        <v>1068245</v>
      </c>
      <c r="G673" s="2" t="s">
        <v>653</v>
      </c>
      <c r="H673" s="8">
        <f>+SUMIF(Ajustes!$C:$C,'Balance de Prueba'!$E673,Ajustes!E:E)</f>
        <v>0</v>
      </c>
      <c r="I673" s="8">
        <f>+SUMIF(Ajustes!$C:$C,'Balance de Prueba'!$E673,Ajustes!F:F)</f>
        <v>0</v>
      </c>
      <c r="J673" s="3">
        <f t="shared" si="44"/>
        <v>1068245</v>
      </c>
    </row>
    <row r="674" spans="1:10" ht="12.75" hidden="1" customHeight="1" x14ac:dyDescent="0.3">
      <c r="A674" s="2" t="str">
        <f t="shared" si="45"/>
        <v>14</v>
      </c>
      <c r="B674" s="2" t="str">
        <f t="shared" si="42"/>
        <v>1430</v>
      </c>
      <c r="C674" s="2">
        <v>14300533</v>
      </c>
      <c r="D674" s="2">
        <v>82684201</v>
      </c>
      <c r="E674" s="2" t="str">
        <f t="shared" si="43"/>
        <v>1430053382684201</v>
      </c>
      <c r="F674" s="8">
        <v>11030854</v>
      </c>
      <c r="G674" s="2" t="s">
        <v>654</v>
      </c>
      <c r="H674" s="8">
        <f>+SUMIF(Ajustes!$C:$C,'Balance de Prueba'!$E674,Ajustes!E:E)</f>
        <v>0</v>
      </c>
      <c r="I674" s="8">
        <f>+SUMIF(Ajustes!$C:$C,'Balance de Prueba'!$E674,Ajustes!F:F)</f>
        <v>0</v>
      </c>
      <c r="J674" s="3">
        <f t="shared" si="44"/>
        <v>11030854</v>
      </c>
    </row>
    <row r="675" spans="1:10" ht="12.75" hidden="1" customHeight="1" x14ac:dyDescent="0.3">
      <c r="A675" s="2" t="str">
        <f t="shared" si="45"/>
        <v>14</v>
      </c>
      <c r="B675" s="2" t="str">
        <f t="shared" si="42"/>
        <v>1430</v>
      </c>
      <c r="C675" s="2">
        <v>14300533</v>
      </c>
      <c r="D675" s="2">
        <v>82684502</v>
      </c>
      <c r="E675" s="2" t="str">
        <f t="shared" si="43"/>
        <v>1430053382684502</v>
      </c>
      <c r="F675" s="8">
        <v>1101339</v>
      </c>
      <c r="G675" s="2" t="s">
        <v>655</v>
      </c>
      <c r="H675" s="8">
        <f>+SUMIF(Ajustes!$C:$C,'Balance de Prueba'!$E675,Ajustes!E:E)</f>
        <v>0</v>
      </c>
      <c r="I675" s="8">
        <f>+SUMIF(Ajustes!$C:$C,'Balance de Prueba'!$E675,Ajustes!F:F)</f>
        <v>0</v>
      </c>
      <c r="J675" s="3">
        <f t="shared" si="44"/>
        <v>1101339</v>
      </c>
    </row>
    <row r="676" spans="1:10" ht="12.75" hidden="1" customHeight="1" x14ac:dyDescent="0.3">
      <c r="A676" s="2" t="str">
        <f t="shared" si="45"/>
        <v>14</v>
      </c>
      <c r="B676" s="2" t="str">
        <f t="shared" si="42"/>
        <v>1430</v>
      </c>
      <c r="C676" s="2">
        <v>14300533</v>
      </c>
      <c r="D676" s="2">
        <v>82881401</v>
      </c>
      <c r="E676" s="2" t="str">
        <f t="shared" si="43"/>
        <v>1430053382881401</v>
      </c>
      <c r="F676" s="8">
        <v>51058953</v>
      </c>
      <c r="G676" s="2" t="s">
        <v>656</v>
      </c>
      <c r="H676" s="8">
        <f>+SUMIF(Ajustes!$C:$C,'Balance de Prueba'!$E676,Ajustes!E:E)</f>
        <v>0</v>
      </c>
      <c r="I676" s="8">
        <f>+SUMIF(Ajustes!$C:$C,'Balance de Prueba'!$E676,Ajustes!F:F)</f>
        <v>0</v>
      </c>
      <c r="J676" s="3">
        <f t="shared" si="44"/>
        <v>51058953</v>
      </c>
    </row>
    <row r="677" spans="1:10" ht="12.75" hidden="1" customHeight="1" x14ac:dyDescent="0.3">
      <c r="A677" s="2" t="str">
        <f t="shared" si="45"/>
        <v>14</v>
      </c>
      <c r="B677" s="2" t="str">
        <f t="shared" si="42"/>
        <v>1430</v>
      </c>
      <c r="C677" s="2">
        <v>14300533</v>
      </c>
      <c r="D677" s="2">
        <v>82891401</v>
      </c>
      <c r="E677" s="2" t="str">
        <f t="shared" si="43"/>
        <v>1430053382891401</v>
      </c>
      <c r="F677" s="8">
        <v>10575214</v>
      </c>
      <c r="G677" s="2" t="s">
        <v>657</v>
      </c>
      <c r="H677" s="8">
        <f>+SUMIF(Ajustes!$C:$C,'Balance de Prueba'!$E677,Ajustes!E:E)</f>
        <v>0</v>
      </c>
      <c r="I677" s="8">
        <f>+SUMIF(Ajustes!$C:$C,'Balance de Prueba'!$E677,Ajustes!F:F)</f>
        <v>0</v>
      </c>
      <c r="J677" s="3">
        <f t="shared" si="44"/>
        <v>10575214</v>
      </c>
    </row>
    <row r="678" spans="1:10" ht="12.75" hidden="1" customHeight="1" x14ac:dyDescent="0.3">
      <c r="A678" s="2" t="str">
        <f t="shared" si="45"/>
        <v>14</v>
      </c>
      <c r="B678" s="2" t="str">
        <f t="shared" si="42"/>
        <v>1430</v>
      </c>
      <c r="C678" s="2">
        <v>14300533</v>
      </c>
      <c r="D678" s="2">
        <v>82901401</v>
      </c>
      <c r="E678" s="2" t="str">
        <f t="shared" si="43"/>
        <v>1430053382901401</v>
      </c>
      <c r="F678" s="8">
        <v>59820018</v>
      </c>
      <c r="G678" s="2" t="s">
        <v>658</v>
      </c>
      <c r="H678" s="8">
        <f>+SUMIF(Ajustes!$C:$C,'Balance de Prueba'!$E678,Ajustes!E:E)</f>
        <v>0</v>
      </c>
      <c r="I678" s="8">
        <f>+SUMIF(Ajustes!$C:$C,'Balance de Prueba'!$E678,Ajustes!F:F)</f>
        <v>0</v>
      </c>
      <c r="J678" s="3">
        <f t="shared" si="44"/>
        <v>59820018</v>
      </c>
    </row>
    <row r="679" spans="1:10" ht="12.75" hidden="1" customHeight="1" x14ac:dyDescent="0.3">
      <c r="A679" s="2" t="str">
        <f t="shared" si="45"/>
        <v>14</v>
      </c>
      <c r="B679" s="2" t="str">
        <f t="shared" si="42"/>
        <v>1430</v>
      </c>
      <c r="C679" s="2">
        <v>14300533</v>
      </c>
      <c r="D679" s="2">
        <v>82921401</v>
      </c>
      <c r="E679" s="2" t="str">
        <f t="shared" si="43"/>
        <v>1430053382921401</v>
      </c>
      <c r="F679" s="8">
        <v>30358698</v>
      </c>
      <c r="G679" s="2" t="s">
        <v>659</v>
      </c>
      <c r="H679" s="8">
        <f>+SUMIF(Ajustes!$C:$C,'Balance de Prueba'!$E679,Ajustes!E:E)</f>
        <v>0</v>
      </c>
      <c r="I679" s="8">
        <f>+SUMIF(Ajustes!$C:$C,'Balance de Prueba'!$E679,Ajustes!F:F)</f>
        <v>0</v>
      </c>
      <c r="J679" s="3">
        <f t="shared" si="44"/>
        <v>30358698</v>
      </c>
    </row>
    <row r="680" spans="1:10" ht="12.75" hidden="1" customHeight="1" x14ac:dyDescent="0.3">
      <c r="A680" s="2" t="str">
        <f t="shared" si="45"/>
        <v>14</v>
      </c>
      <c r="B680" s="2" t="str">
        <f t="shared" si="42"/>
        <v>1430</v>
      </c>
      <c r="C680" s="2">
        <v>14300533</v>
      </c>
      <c r="D680" s="2">
        <v>82952501</v>
      </c>
      <c r="E680" s="2" t="str">
        <f t="shared" si="43"/>
        <v>1430053382952501</v>
      </c>
      <c r="F680" s="8">
        <v>121023</v>
      </c>
      <c r="G680" s="2" t="s">
        <v>660</v>
      </c>
      <c r="H680" s="8">
        <f>+SUMIF(Ajustes!$C:$C,'Balance de Prueba'!$E680,Ajustes!E:E)</f>
        <v>0</v>
      </c>
      <c r="I680" s="8">
        <f>+SUMIF(Ajustes!$C:$C,'Balance de Prueba'!$E680,Ajustes!F:F)</f>
        <v>0</v>
      </c>
      <c r="J680" s="3">
        <f t="shared" si="44"/>
        <v>121023</v>
      </c>
    </row>
    <row r="681" spans="1:10" ht="12.75" hidden="1" customHeight="1" x14ac:dyDescent="0.3">
      <c r="A681" s="2" t="str">
        <f t="shared" si="45"/>
        <v>14</v>
      </c>
      <c r="B681" s="2" t="str">
        <f t="shared" si="42"/>
        <v>1430</v>
      </c>
      <c r="C681" s="2">
        <v>14300533</v>
      </c>
      <c r="D681" s="2">
        <v>82971401</v>
      </c>
      <c r="E681" s="2" t="str">
        <f t="shared" si="43"/>
        <v>1430053382971401</v>
      </c>
      <c r="F681" s="8">
        <v>47830340</v>
      </c>
      <c r="G681" s="2" t="s">
        <v>661</v>
      </c>
      <c r="H681" s="8">
        <f>+SUMIF(Ajustes!$C:$C,'Balance de Prueba'!$E681,Ajustes!E:E)</f>
        <v>0</v>
      </c>
      <c r="I681" s="8">
        <f>+SUMIF(Ajustes!$C:$C,'Balance de Prueba'!$E681,Ajustes!F:F)</f>
        <v>0</v>
      </c>
      <c r="J681" s="3">
        <f t="shared" si="44"/>
        <v>47830340</v>
      </c>
    </row>
    <row r="682" spans="1:10" ht="12.75" hidden="1" customHeight="1" x14ac:dyDescent="0.3">
      <c r="A682" s="2" t="str">
        <f t="shared" si="45"/>
        <v>14</v>
      </c>
      <c r="B682" s="2" t="str">
        <f t="shared" si="42"/>
        <v>1430</v>
      </c>
      <c r="C682" s="2">
        <v>14300533</v>
      </c>
      <c r="D682" s="2">
        <v>82981400</v>
      </c>
      <c r="E682" s="2" t="str">
        <f t="shared" si="43"/>
        <v>1430053382981400</v>
      </c>
      <c r="F682" s="8">
        <v>1057432</v>
      </c>
      <c r="G682" s="2" t="s">
        <v>662</v>
      </c>
      <c r="H682" s="8">
        <f>+SUMIF(Ajustes!$C:$C,'Balance de Prueba'!$E682,Ajustes!E:E)</f>
        <v>0</v>
      </c>
      <c r="I682" s="8">
        <f>+SUMIF(Ajustes!$C:$C,'Balance de Prueba'!$E682,Ajustes!F:F)</f>
        <v>0</v>
      </c>
      <c r="J682" s="3">
        <f t="shared" si="44"/>
        <v>1057432</v>
      </c>
    </row>
    <row r="683" spans="1:10" ht="12.75" hidden="1" customHeight="1" x14ac:dyDescent="0.3">
      <c r="A683" s="2" t="str">
        <f t="shared" si="45"/>
        <v>14</v>
      </c>
      <c r="B683" s="2" t="str">
        <f t="shared" si="42"/>
        <v>1430</v>
      </c>
      <c r="C683" s="2">
        <v>14300533</v>
      </c>
      <c r="D683" s="2">
        <v>82981401</v>
      </c>
      <c r="E683" s="2" t="str">
        <f t="shared" si="43"/>
        <v>1430053382981401</v>
      </c>
      <c r="F683" s="8">
        <v>48329771</v>
      </c>
      <c r="G683" s="2" t="s">
        <v>663</v>
      </c>
      <c r="H683" s="8">
        <f>+SUMIF(Ajustes!$C:$C,'Balance de Prueba'!$E683,Ajustes!E:E)</f>
        <v>0</v>
      </c>
      <c r="I683" s="8">
        <f>+SUMIF(Ajustes!$C:$C,'Balance de Prueba'!$E683,Ajustes!F:F)</f>
        <v>0</v>
      </c>
      <c r="J683" s="3">
        <f t="shared" si="44"/>
        <v>48329771</v>
      </c>
    </row>
    <row r="684" spans="1:10" ht="12.75" hidden="1" customHeight="1" x14ac:dyDescent="0.3">
      <c r="A684" s="2" t="str">
        <f t="shared" si="45"/>
        <v>14</v>
      </c>
      <c r="B684" s="2" t="str">
        <f t="shared" si="42"/>
        <v>1430</v>
      </c>
      <c r="C684" s="2">
        <v>14300533</v>
      </c>
      <c r="D684" s="2">
        <v>82991401</v>
      </c>
      <c r="E684" s="2" t="str">
        <f t="shared" si="43"/>
        <v>1430053382991401</v>
      </c>
      <c r="F684" s="8">
        <v>9336082</v>
      </c>
      <c r="G684" s="2" t="s">
        <v>664</v>
      </c>
      <c r="H684" s="8">
        <f>+SUMIF(Ajustes!$C:$C,'Balance de Prueba'!$E684,Ajustes!E:E)</f>
        <v>0</v>
      </c>
      <c r="I684" s="8">
        <f>+SUMIF(Ajustes!$C:$C,'Balance de Prueba'!$E684,Ajustes!F:F)</f>
        <v>0</v>
      </c>
      <c r="J684" s="3">
        <f t="shared" si="44"/>
        <v>9336082</v>
      </c>
    </row>
    <row r="685" spans="1:10" ht="12.75" hidden="1" customHeight="1" x14ac:dyDescent="0.3">
      <c r="A685" s="2" t="str">
        <f t="shared" si="45"/>
        <v>14</v>
      </c>
      <c r="B685" s="2" t="str">
        <f t="shared" si="42"/>
        <v>1430</v>
      </c>
      <c r="C685" s="2">
        <v>14300533</v>
      </c>
      <c r="D685" s="2">
        <v>83041401</v>
      </c>
      <c r="E685" s="2" t="str">
        <f t="shared" si="43"/>
        <v>1430053383041401</v>
      </c>
      <c r="F685" s="8">
        <v>59847185</v>
      </c>
      <c r="G685" s="2" t="s">
        <v>665</v>
      </c>
      <c r="H685" s="8">
        <f>+SUMIF(Ajustes!$C:$C,'Balance de Prueba'!$E685,Ajustes!E:E)</f>
        <v>0</v>
      </c>
      <c r="I685" s="8">
        <f>+SUMIF(Ajustes!$C:$C,'Balance de Prueba'!$E685,Ajustes!F:F)</f>
        <v>0</v>
      </c>
      <c r="J685" s="3">
        <f t="shared" si="44"/>
        <v>59847185</v>
      </c>
    </row>
    <row r="686" spans="1:10" ht="12.75" hidden="1" customHeight="1" x14ac:dyDescent="0.3">
      <c r="A686" s="2" t="str">
        <f t="shared" si="45"/>
        <v>14</v>
      </c>
      <c r="B686" s="2" t="str">
        <f t="shared" si="42"/>
        <v>1430</v>
      </c>
      <c r="C686" s="2">
        <v>14300533</v>
      </c>
      <c r="D686" s="2">
        <v>83231401</v>
      </c>
      <c r="E686" s="2" t="str">
        <f t="shared" si="43"/>
        <v>1430053383231401</v>
      </c>
      <c r="F686" s="8">
        <v>14697844</v>
      </c>
      <c r="G686" s="2" t="s">
        <v>666</v>
      </c>
      <c r="H686" s="8">
        <f>+SUMIF(Ajustes!$C:$C,'Balance de Prueba'!$E686,Ajustes!E:E)</f>
        <v>0</v>
      </c>
      <c r="I686" s="8">
        <f>+SUMIF(Ajustes!$C:$C,'Balance de Prueba'!$E686,Ajustes!F:F)</f>
        <v>0</v>
      </c>
      <c r="J686" s="3">
        <f t="shared" si="44"/>
        <v>14697844</v>
      </c>
    </row>
    <row r="687" spans="1:10" ht="12.75" hidden="1" customHeight="1" x14ac:dyDescent="0.3">
      <c r="A687" s="2" t="str">
        <f t="shared" si="45"/>
        <v>14</v>
      </c>
      <c r="B687" s="2" t="str">
        <f t="shared" si="42"/>
        <v>1430</v>
      </c>
      <c r="C687" s="2">
        <v>14300533</v>
      </c>
      <c r="D687" s="2">
        <v>83262501</v>
      </c>
      <c r="E687" s="2" t="str">
        <f t="shared" si="43"/>
        <v>1430053383262501</v>
      </c>
      <c r="F687" s="8">
        <v>30972645</v>
      </c>
      <c r="G687" s="2" t="s">
        <v>667</v>
      </c>
      <c r="H687" s="8">
        <f>+SUMIF(Ajustes!$C:$C,'Balance de Prueba'!$E687,Ajustes!E:E)</f>
        <v>0</v>
      </c>
      <c r="I687" s="8">
        <f>+SUMIF(Ajustes!$C:$C,'Balance de Prueba'!$E687,Ajustes!F:F)</f>
        <v>0</v>
      </c>
      <c r="J687" s="3">
        <f t="shared" si="44"/>
        <v>30972645</v>
      </c>
    </row>
    <row r="688" spans="1:10" ht="12.75" hidden="1" customHeight="1" x14ac:dyDescent="0.3">
      <c r="A688" s="2" t="str">
        <f t="shared" si="45"/>
        <v>14</v>
      </c>
      <c r="B688" s="2" t="str">
        <f t="shared" si="42"/>
        <v>1430</v>
      </c>
      <c r="C688" s="2">
        <v>14300533</v>
      </c>
      <c r="D688" s="2">
        <v>83272501</v>
      </c>
      <c r="E688" s="2" t="str">
        <f t="shared" si="43"/>
        <v>1430053383272501</v>
      </c>
      <c r="F688" s="8">
        <v>8759940</v>
      </c>
      <c r="G688" s="2" t="s">
        <v>668</v>
      </c>
      <c r="H688" s="8">
        <f>+SUMIF(Ajustes!$C:$C,'Balance de Prueba'!$E688,Ajustes!E:E)</f>
        <v>0</v>
      </c>
      <c r="I688" s="8">
        <f>+SUMIF(Ajustes!$C:$C,'Balance de Prueba'!$E688,Ajustes!F:F)</f>
        <v>0</v>
      </c>
      <c r="J688" s="3">
        <f t="shared" si="44"/>
        <v>8759940</v>
      </c>
    </row>
    <row r="689" spans="1:10" ht="12.75" hidden="1" customHeight="1" x14ac:dyDescent="0.3">
      <c r="A689" s="2" t="str">
        <f t="shared" si="45"/>
        <v>14</v>
      </c>
      <c r="B689" s="2" t="str">
        <f t="shared" si="42"/>
        <v>1430</v>
      </c>
      <c r="C689" s="2">
        <v>14300533</v>
      </c>
      <c r="D689" s="2">
        <v>83292501</v>
      </c>
      <c r="E689" s="2" t="str">
        <f t="shared" si="43"/>
        <v>1430053383292501</v>
      </c>
      <c r="F689" s="8">
        <v>437997</v>
      </c>
      <c r="G689" s="2" t="s">
        <v>669</v>
      </c>
      <c r="H689" s="8">
        <f>+SUMIF(Ajustes!$C:$C,'Balance de Prueba'!$E689,Ajustes!E:E)</f>
        <v>0</v>
      </c>
      <c r="I689" s="8">
        <f>+SUMIF(Ajustes!$C:$C,'Balance de Prueba'!$E689,Ajustes!F:F)</f>
        <v>0</v>
      </c>
      <c r="J689" s="3">
        <f t="shared" si="44"/>
        <v>437997</v>
      </c>
    </row>
    <row r="690" spans="1:10" ht="12.75" hidden="1" customHeight="1" x14ac:dyDescent="0.3">
      <c r="A690" s="2" t="str">
        <f t="shared" si="45"/>
        <v>14</v>
      </c>
      <c r="B690" s="2" t="str">
        <f t="shared" si="42"/>
        <v>1430</v>
      </c>
      <c r="C690" s="2">
        <v>14300533</v>
      </c>
      <c r="D690" s="2">
        <v>83362404</v>
      </c>
      <c r="E690" s="2" t="str">
        <f t="shared" si="43"/>
        <v>1430053383362404</v>
      </c>
      <c r="F690" s="8">
        <v>8991300</v>
      </c>
      <c r="G690" s="2" t="s">
        <v>670</v>
      </c>
      <c r="H690" s="8">
        <f>+SUMIF(Ajustes!$C:$C,'Balance de Prueba'!$E690,Ajustes!E:E)</f>
        <v>0</v>
      </c>
      <c r="I690" s="8">
        <f>+SUMIF(Ajustes!$C:$C,'Balance de Prueba'!$E690,Ajustes!F:F)</f>
        <v>0</v>
      </c>
      <c r="J690" s="3">
        <f t="shared" si="44"/>
        <v>8991300</v>
      </c>
    </row>
    <row r="691" spans="1:10" ht="12.75" hidden="1" customHeight="1" x14ac:dyDescent="0.3">
      <c r="A691" s="2" t="str">
        <f t="shared" si="45"/>
        <v>14</v>
      </c>
      <c r="B691" s="2" t="str">
        <f t="shared" si="42"/>
        <v>1430</v>
      </c>
      <c r="C691" s="2">
        <v>14300533</v>
      </c>
      <c r="D691" s="2">
        <v>83401401</v>
      </c>
      <c r="E691" s="2" t="str">
        <f t="shared" si="43"/>
        <v>1430053383401401</v>
      </c>
      <c r="F691" s="8">
        <v>5748691</v>
      </c>
      <c r="G691" s="2" t="s">
        <v>671</v>
      </c>
      <c r="H691" s="8">
        <f>+SUMIF(Ajustes!$C:$C,'Balance de Prueba'!$E691,Ajustes!E:E)</f>
        <v>0</v>
      </c>
      <c r="I691" s="8">
        <f>+SUMIF(Ajustes!$C:$C,'Balance de Prueba'!$E691,Ajustes!F:F)</f>
        <v>0</v>
      </c>
      <c r="J691" s="3">
        <f t="shared" si="44"/>
        <v>5748691</v>
      </c>
    </row>
    <row r="692" spans="1:10" ht="12.75" hidden="1" customHeight="1" x14ac:dyDescent="0.3">
      <c r="A692" s="2" t="str">
        <f t="shared" si="45"/>
        <v>14</v>
      </c>
      <c r="B692" s="2" t="str">
        <f t="shared" si="42"/>
        <v>1430</v>
      </c>
      <c r="C692" s="2">
        <v>14300533</v>
      </c>
      <c r="D692" s="2">
        <v>83501402</v>
      </c>
      <c r="E692" s="2" t="str">
        <f t="shared" si="43"/>
        <v>1430053383501402</v>
      </c>
      <c r="F692" s="8">
        <v>841705</v>
      </c>
      <c r="G692" s="2" t="s">
        <v>672</v>
      </c>
      <c r="H692" s="8">
        <f>+SUMIF(Ajustes!$C:$C,'Balance de Prueba'!$E692,Ajustes!E:E)</f>
        <v>0</v>
      </c>
      <c r="I692" s="8">
        <f>+SUMIF(Ajustes!$C:$C,'Balance de Prueba'!$E692,Ajustes!F:F)</f>
        <v>0</v>
      </c>
      <c r="J692" s="3">
        <f t="shared" si="44"/>
        <v>841705</v>
      </c>
    </row>
    <row r="693" spans="1:10" ht="12.75" hidden="1" customHeight="1" x14ac:dyDescent="0.3">
      <c r="A693" s="2" t="str">
        <f t="shared" si="45"/>
        <v>14</v>
      </c>
      <c r="B693" s="2" t="str">
        <f t="shared" si="42"/>
        <v>1435</v>
      </c>
      <c r="C693" s="2">
        <v>14350508</v>
      </c>
      <c r="D693" s="2">
        <v>2490</v>
      </c>
      <c r="E693" s="2" t="str">
        <f t="shared" si="43"/>
        <v>143505082490</v>
      </c>
      <c r="F693" s="8">
        <v>1276705</v>
      </c>
      <c r="G693" s="2" t="s">
        <v>673</v>
      </c>
      <c r="H693" s="8">
        <f>+SUMIF(Ajustes!$C:$C,'Balance de Prueba'!$E693,Ajustes!E:E)</f>
        <v>0</v>
      </c>
      <c r="I693" s="8">
        <f>+SUMIF(Ajustes!$C:$C,'Balance de Prueba'!$E693,Ajustes!F:F)</f>
        <v>0</v>
      </c>
      <c r="J693" s="3">
        <f t="shared" si="44"/>
        <v>1276705</v>
      </c>
    </row>
    <row r="694" spans="1:10" ht="12.75" hidden="1" customHeight="1" x14ac:dyDescent="0.3">
      <c r="A694" s="2" t="str">
        <f t="shared" si="45"/>
        <v>14</v>
      </c>
      <c r="B694" s="2" t="str">
        <f t="shared" si="42"/>
        <v>1435</v>
      </c>
      <c r="C694" s="2">
        <v>14350508</v>
      </c>
      <c r="D694" s="2">
        <v>4900</v>
      </c>
      <c r="E694" s="2" t="str">
        <f t="shared" si="43"/>
        <v>143505084900</v>
      </c>
      <c r="F694" s="8">
        <v>5762976</v>
      </c>
      <c r="G694" s="2" t="s">
        <v>674</v>
      </c>
      <c r="H694" s="8">
        <f>+SUMIF(Ajustes!$C:$C,'Balance de Prueba'!$E694,Ajustes!E:E)</f>
        <v>0</v>
      </c>
      <c r="I694" s="8">
        <f>+SUMIF(Ajustes!$C:$C,'Balance de Prueba'!$E694,Ajustes!F:F)</f>
        <v>0</v>
      </c>
      <c r="J694" s="3">
        <f t="shared" si="44"/>
        <v>5762976</v>
      </c>
    </row>
    <row r="695" spans="1:10" ht="12.75" hidden="1" customHeight="1" x14ac:dyDescent="0.3">
      <c r="A695" s="2" t="str">
        <f t="shared" si="45"/>
        <v>14</v>
      </c>
      <c r="B695" s="2" t="str">
        <f t="shared" si="42"/>
        <v>1435</v>
      </c>
      <c r="C695" s="2">
        <v>14350534</v>
      </c>
      <c r="E695" s="2" t="str">
        <f t="shared" si="43"/>
        <v>14350534</v>
      </c>
      <c r="F695" s="8">
        <v>11260760</v>
      </c>
      <c r="G695" s="2" t="s">
        <v>675</v>
      </c>
      <c r="H695" s="8">
        <f>+SUMIF(Ajustes!$C:$C,'Balance de Prueba'!$E695,Ajustes!E:E)</f>
        <v>0</v>
      </c>
      <c r="I695" s="8">
        <f>+SUMIF(Ajustes!$C:$C,'Balance de Prueba'!$E695,Ajustes!F:F)</f>
        <v>0</v>
      </c>
      <c r="J695" s="3">
        <f t="shared" si="44"/>
        <v>11260760</v>
      </c>
    </row>
    <row r="696" spans="1:10" ht="12.75" hidden="1" customHeight="1" x14ac:dyDescent="0.3">
      <c r="A696" s="2" t="str">
        <f t="shared" si="45"/>
        <v>14</v>
      </c>
      <c r="B696" s="2" t="str">
        <f t="shared" si="42"/>
        <v>1435</v>
      </c>
      <c r="C696" s="2">
        <v>14350535</v>
      </c>
      <c r="E696" s="2" t="str">
        <f t="shared" si="43"/>
        <v>14350535</v>
      </c>
      <c r="F696" s="8">
        <v>2190000</v>
      </c>
      <c r="G696" s="2" t="s">
        <v>676</v>
      </c>
      <c r="H696" s="8">
        <f>+SUMIF(Ajustes!$C:$C,'Balance de Prueba'!$E696,Ajustes!E:E)</f>
        <v>0</v>
      </c>
      <c r="I696" s="8">
        <f>+SUMIF(Ajustes!$C:$C,'Balance de Prueba'!$E696,Ajustes!F:F)</f>
        <v>0</v>
      </c>
      <c r="J696" s="3">
        <f t="shared" si="44"/>
        <v>2190000</v>
      </c>
    </row>
    <row r="697" spans="1:10" ht="12.75" hidden="1" customHeight="1" x14ac:dyDescent="0.3">
      <c r="A697" s="2" t="str">
        <f t="shared" si="45"/>
        <v>14</v>
      </c>
      <c r="B697" s="2" t="str">
        <f t="shared" si="42"/>
        <v>1455</v>
      </c>
      <c r="C697" s="2">
        <v>14550521</v>
      </c>
      <c r="D697" s="2">
        <v>3200</v>
      </c>
      <c r="E697" s="2" t="str">
        <f t="shared" si="43"/>
        <v>145505213200</v>
      </c>
      <c r="F697" s="8">
        <v>458356934</v>
      </c>
      <c r="G697" s="2" t="s">
        <v>677</v>
      </c>
      <c r="H697" s="8">
        <f>+SUMIF(Ajustes!$C:$C,'Balance de Prueba'!$E697,Ajustes!E:E)</f>
        <v>0</v>
      </c>
      <c r="I697" s="8">
        <f>+SUMIF(Ajustes!$C:$C,'Balance de Prueba'!$E697,Ajustes!F:F)</f>
        <v>0</v>
      </c>
      <c r="J697" s="3">
        <f t="shared" si="44"/>
        <v>458356934</v>
      </c>
    </row>
    <row r="698" spans="1:10" ht="12.75" hidden="1" customHeight="1" x14ac:dyDescent="0.3">
      <c r="A698" s="2" t="str">
        <f t="shared" si="45"/>
        <v>14</v>
      </c>
      <c r="B698" s="2" t="str">
        <f t="shared" si="42"/>
        <v>1455</v>
      </c>
      <c r="C698" s="2">
        <v>14552522</v>
      </c>
      <c r="D698" s="2">
        <v>3300</v>
      </c>
      <c r="E698" s="2" t="str">
        <f t="shared" si="43"/>
        <v>145525223300</v>
      </c>
      <c r="F698" s="8">
        <v>38470912</v>
      </c>
      <c r="G698" s="2" t="s">
        <v>678</v>
      </c>
      <c r="H698" s="8">
        <f>+SUMIF(Ajustes!$C:$C,'Balance de Prueba'!$E698,Ajustes!E:E)</f>
        <v>0</v>
      </c>
      <c r="I698" s="8">
        <f>+SUMIF(Ajustes!$C:$C,'Balance de Prueba'!$E698,Ajustes!F:F)</f>
        <v>0</v>
      </c>
      <c r="J698" s="3">
        <f t="shared" si="44"/>
        <v>38470912</v>
      </c>
    </row>
    <row r="699" spans="1:10" ht="12.75" hidden="1" customHeight="1" x14ac:dyDescent="0.3">
      <c r="A699" s="2" t="str">
        <f t="shared" si="45"/>
        <v>14</v>
      </c>
      <c r="B699" s="2" t="str">
        <f t="shared" si="42"/>
        <v>1455</v>
      </c>
      <c r="C699" s="2">
        <v>14552523</v>
      </c>
      <c r="D699" s="2">
        <v>3400</v>
      </c>
      <c r="E699" s="2" t="str">
        <f t="shared" si="43"/>
        <v>145525233400</v>
      </c>
      <c r="F699" s="8">
        <v>71049830</v>
      </c>
      <c r="G699" s="2" t="s">
        <v>679</v>
      </c>
      <c r="H699" s="8">
        <f>+SUMIF(Ajustes!$C:$C,'Balance de Prueba'!$E699,Ajustes!E:E)</f>
        <v>0</v>
      </c>
      <c r="I699" s="8">
        <f>+SUMIF(Ajustes!$C:$C,'Balance de Prueba'!$E699,Ajustes!F:F)</f>
        <v>0</v>
      </c>
      <c r="J699" s="3">
        <f t="shared" si="44"/>
        <v>71049830</v>
      </c>
    </row>
    <row r="700" spans="1:10" ht="12.75" hidden="1" customHeight="1" x14ac:dyDescent="0.3">
      <c r="A700" s="2" t="str">
        <f t="shared" si="45"/>
        <v>14</v>
      </c>
      <c r="B700" s="2" t="str">
        <f t="shared" si="42"/>
        <v>1455</v>
      </c>
      <c r="C700" s="2">
        <v>14552525</v>
      </c>
      <c r="D700" s="2">
        <v>3600</v>
      </c>
      <c r="E700" s="2" t="str">
        <f t="shared" si="43"/>
        <v>145525253600</v>
      </c>
      <c r="F700" s="8">
        <v>7515400</v>
      </c>
      <c r="G700" s="2" t="s">
        <v>680</v>
      </c>
      <c r="H700" s="8">
        <f>+SUMIF(Ajustes!$C:$C,'Balance de Prueba'!$E700,Ajustes!E:E)</f>
        <v>0</v>
      </c>
      <c r="I700" s="8">
        <f>+SUMIF(Ajustes!$C:$C,'Balance de Prueba'!$E700,Ajustes!F:F)</f>
        <v>0</v>
      </c>
      <c r="J700" s="3">
        <f t="shared" si="44"/>
        <v>7515400</v>
      </c>
    </row>
    <row r="701" spans="1:10" ht="12.75" hidden="1" customHeight="1" x14ac:dyDescent="0.3">
      <c r="A701" s="2" t="str">
        <f t="shared" si="45"/>
        <v>14</v>
      </c>
      <c r="B701" s="2" t="str">
        <f t="shared" si="42"/>
        <v>1455</v>
      </c>
      <c r="C701" s="2">
        <v>14552527</v>
      </c>
      <c r="D701" s="2">
        <v>3900</v>
      </c>
      <c r="E701" s="2" t="str">
        <f t="shared" si="43"/>
        <v>145525273900</v>
      </c>
      <c r="F701" s="8">
        <v>51733519</v>
      </c>
      <c r="G701" s="2" t="s">
        <v>681</v>
      </c>
      <c r="H701" s="8">
        <f>+SUMIF(Ajustes!$C:$C,'Balance de Prueba'!$E701,Ajustes!E:E)</f>
        <v>0</v>
      </c>
      <c r="I701" s="8">
        <f>+SUMIF(Ajustes!$C:$C,'Balance de Prueba'!$E701,Ajustes!F:F)</f>
        <v>0</v>
      </c>
      <c r="J701" s="3">
        <f t="shared" si="44"/>
        <v>51733519</v>
      </c>
    </row>
    <row r="702" spans="1:10" ht="12.75" hidden="1" customHeight="1" x14ac:dyDescent="0.3">
      <c r="A702" s="2" t="str">
        <f t="shared" si="45"/>
        <v>14</v>
      </c>
      <c r="B702" s="2" t="str">
        <f t="shared" si="42"/>
        <v>1455</v>
      </c>
      <c r="C702" s="2">
        <v>14553026</v>
      </c>
      <c r="D702" s="2">
        <v>4000</v>
      </c>
      <c r="E702" s="2" t="str">
        <f t="shared" si="43"/>
        <v>145530264000</v>
      </c>
      <c r="F702" s="8">
        <v>2415361360</v>
      </c>
      <c r="G702" s="2" t="s">
        <v>682</v>
      </c>
      <c r="H702" s="8">
        <f>+SUMIF(Ajustes!$C:$C,'Balance de Prueba'!$E702,Ajustes!E:E)</f>
        <v>0</v>
      </c>
      <c r="I702" s="8">
        <f>+SUMIF(Ajustes!$C:$C,'Balance de Prueba'!$E702,Ajustes!F:F)</f>
        <v>0</v>
      </c>
      <c r="J702" s="3">
        <f t="shared" si="44"/>
        <v>2415361360</v>
      </c>
    </row>
    <row r="703" spans="1:10" ht="12.75" hidden="1" customHeight="1" x14ac:dyDescent="0.3">
      <c r="A703" s="2" t="str">
        <f t="shared" si="45"/>
        <v>14</v>
      </c>
      <c r="B703" s="2" t="str">
        <f t="shared" si="42"/>
        <v>1455</v>
      </c>
      <c r="C703" s="2">
        <v>14553028</v>
      </c>
      <c r="D703" s="2">
        <v>4930</v>
      </c>
      <c r="E703" s="2" t="str">
        <f t="shared" si="43"/>
        <v>145530284930</v>
      </c>
      <c r="F703" s="8">
        <v>91457315</v>
      </c>
      <c r="G703" s="2" t="s">
        <v>683</v>
      </c>
      <c r="H703" s="8">
        <f>+SUMIF(Ajustes!$C:$C,'Balance de Prueba'!$E703,Ajustes!E:E)</f>
        <v>0</v>
      </c>
      <c r="I703" s="8">
        <f>+SUMIF(Ajustes!$C:$C,'Balance de Prueba'!$E703,Ajustes!F:F)</f>
        <v>0</v>
      </c>
      <c r="J703" s="3">
        <f t="shared" si="44"/>
        <v>91457315</v>
      </c>
    </row>
    <row r="704" spans="1:10" ht="12.75" hidden="1" customHeight="1" x14ac:dyDescent="0.3">
      <c r="A704" s="2" t="str">
        <f t="shared" si="45"/>
        <v>14</v>
      </c>
      <c r="B704" s="2" t="str">
        <f t="shared" si="42"/>
        <v>1455</v>
      </c>
      <c r="C704" s="2">
        <v>14553051</v>
      </c>
      <c r="E704" s="2" t="str">
        <f t="shared" si="43"/>
        <v>14553051</v>
      </c>
      <c r="F704" s="8">
        <v>192896135</v>
      </c>
      <c r="G704" s="2" t="s">
        <v>684</v>
      </c>
      <c r="H704" s="8">
        <f>+SUMIF(Ajustes!$C:$C,'Balance de Prueba'!$E704,Ajustes!E:E)</f>
        <v>0</v>
      </c>
      <c r="I704" s="8">
        <f>+SUMIF(Ajustes!$C:$C,'Balance de Prueba'!$E704,Ajustes!F:F)</f>
        <v>0</v>
      </c>
      <c r="J704" s="3">
        <f t="shared" si="44"/>
        <v>192896135</v>
      </c>
    </row>
    <row r="705" spans="1:10" ht="12.75" hidden="1" customHeight="1" x14ac:dyDescent="0.3">
      <c r="A705" s="2" t="str">
        <f t="shared" si="45"/>
        <v>14</v>
      </c>
      <c r="B705" s="2" t="str">
        <f t="shared" si="42"/>
        <v>1455</v>
      </c>
      <c r="C705" s="2">
        <v>14553524</v>
      </c>
      <c r="D705" s="2">
        <v>3500</v>
      </c>
      <c r="E705" s="2" t="str">
        <f t="shared" si="43"/>
        <v>145535243500</v>
      </c>
      <c r="F705" s="8">
        <v>8600833</v>
      </c>
      <c r="G705" s="2" t="s">
        <v>685</v>
      </c>
      <c r="H705" s="8">
        <f>+SUMIF(Ajustes!$C:$C,'Balance de Prueba'!$E705,Ajustes!E:E)</f>
        <v>0</v>
      </c>
      <c r="I705" s="8">
        <f>+SUMIF(Ajustes!$C:$C,'Balance de Prueba'!$E705,Ajustes!F:F)</f>
        <v>0</v>
      </c>
      <c r="J705" s="3">
        <f t="shared" si="44"/>
        <v>8600833</v>
      </c>
    </row>
    <row r="706" spans="1:10" ht="12.75" hidden="1" customHeight="1" x14ac:dyDescent="0.3">
      <c r="A706" s="2" t="str">
        <f t="shared" si="45"/>
        <v>14</v>
      </c>
      <c r="B706" s="2" t="str">
        <f t="shared" si="42"/>
        <v>1455</v>
      </c>
      <c r="C706" s="2">
        <v>14559501</v>
      </c>
      <c r="D706" s="2">
        <v>1000</v>
      </c>
      <c r="E706" s="2" t="str">
        <f t="shared" si="43"/>
        <v>145595011000</v>
      </c>
      <c r="F706" s="8">
        <v>80233534</v>
      </c>
      <c r="G706" s="2" t="s">
        <v>686</v>
      </c>
      <c r="H706" s="8">
        <f>+SUMIF(Ajustes!$C:$C,'Balance de Prueba'!$E706,Ajustes!E:E)</f>
        <v>0</v>
      </c>
      <c r="I706" s="8">
        <f>+SUMIF(Ajustes!$C:$C,'Balance de Prueba'!$E706,Ajustes!F:F)</f>
        <v>0</v>
      </c>
      <c r="J706" s="3">
        <f t="shared" si="44"/>
        <v>80233534</v>
      </c>
    </row>
    <row r="707" spans="1:10" ht="12.75" hidden="1" customHeight="1" x14ac:dyDescent="0.3">
      <c r="A707" s="2" t="str">
        <f t="shared" si="45"/>
        <v>14</v>
      </c>
      <c r="B707" s="2" t="str">
        <f t="shared" si="42"/>
        <v>1465</v>
      </c>
      <c r="C707" s="2">
        <v>14650583</v>
      </c>
      <c r="D707" s="2">
        <v>933648</v>
      </c>
      <c r="E707" s="2" t="str">
        <f t="shared" si="43"/>
        <v>14650583933648</v>
      </c>
      <c r="F707" s="8">
        <v>11660770</v>
      </c>
      <c r="G707" s="2" t="s">
        <v>687</v>
      </c>
      <c r="H707" s="8">
        <f>+SUMIF(Ajustes!$C:$C,'Balance de Prueba'!$E707,Ajustes!E:E)</f>
        <v>0</v>
      </c>
      <c r="I707" s="8">
        <f>+SUMIF(Ajustes!$C:$C,'Balance de Prueba'!$E707,Ajustes!F:F)</f>
        <v>0</v>
      </c>
      <c r="J707" s="3">
        <f t="shared" si="44"/>
        <v>11660770</v>
      </c>
    </row>
    <row r="708" spans="1:10" ht="12.75" hidden="1" customHeight="1" x14ac:dyDescent="0.3">
      <c r="A708" s="2" t="str">
        <f t="shared" si="45"/>
        <v>14</v>
      </c>
      <c r="B708" s="2" t="str">
        <f t="shared" si="42"/>
        <v>1465</v>
      </c>
      <c r="C708" s="2">
        <v>14650583</v>
      </c>
      <c r="D708" s="2">
        <v>933670</v>
      </c>
      <c r="E708" s="2" t="str">
        <f t="shared" si="43"/>
        <v>14650583933670</v>
      </c>
      <c r="F708" s="8">
        <v>66274522</v>
      </c>
      <c r="G708" s="2" t="s">
        <v>688</v>
      </c>
      <c r="H708" s="8">
        <f>+SUMIF(Ajustes!$C:$C,'Balance de Prueba'!$E708,Ajustes!E:E)</f>
        <v>0</v>
      </c>
      <c r="I708" s="8">
        <f>+SUMIF(Ajustes!$C:$C,'Balance de Prueba'!$E708,Ajustes!F:F)</f>
        <v>0</v>
      </c>
      <c r="J708" s="3">
        <f t="shared" si="44"/>
        <v>66274522</v>
      </c>
    </row>
    <row r="709" spans="1:10" ht="12.75" hidden="1" customHeight="1" x14ac:dyDescent="0.3">
      <c r="A709" s="2" t="str">
        <f t="shared" si="45"/>
        <v>14</v>
      </c>
      <c r="B709" s="2" t="str">
        <f t="shared" si="42"/>
        <v>1465</v>
      </c>
      <c r="C709" s="2">
        <v>14650583</v>
      </c>
      <c r="D709" s="2">
        <v>933676</v>
      </c>
      <c r="E709" s="2" t="str">
        <f t="shared" si="43"/>
        <v>14650583933676</v>
      </c>
      <c r="F709" s="8">
        <v>28978</v>
      </c>
      <c r="G709" s="2" t="s">
        <v>689</v>
      </c>
      <c r="H709" s="8">
        <f>+SUMIF(Ajustes!$C:$C,'Balance de Prueba'!$E709,Ajustes!E:E)</f>
        <v>0</v>
      </c>
      <c r="I709" s="8">
        <f>+SUMIF(Ajustes!$C:$C,'Balance de Prueba'!$E709,Ajustes!F:F)</f>
        <v>0</v>
      </c>
      <c r="J709" s="3">
        <f t="shared" si="44"/>
        <v>28978</v>
      </c>
    </row>
    <row r="710" spans="1:10" ht="12.75" hidden="1" customHeight="1" x14ac:dyDescent="0.3">
      <c r="A710" s="2" t="str">
        <f t="shared" si="45"/>
        <v>14</v>
      </c>
      <c r="B710" s="2" t="str">
        <f t="shared" ref="B710:B773" si="46">+LEFT(C710,4)</f>
        <v>1465</v>
      </c>
      <c r="C710" s="2">
        <v>14651584</v>
      </c>
      <c r="D710" s="2">
        <v>943583</v>
      </c>
      <c r="E710" s="2" t="str">
        <f t="shared" ref="E710:E773" si="47">+C710&amp;D710</f>
        <v>14651584943583</v>
      </c>
      <c r="F710" s="8">
        <v>9089396</v>
      </c>
      <c r="G710" s="2" t="s">
        <v>690</v>
      </c>
      <c r="H710" s="8">
        <f>+SUMIF(Ajustes!$C:$C,'Balance de Prueba'!$E710,Ajustes!E:E)</f>
        <v>0</v>
      </c>
      <c r="I710" s="8">
        <f>+SUMIF(Ajustes!$C:$C,'Balance de Prueba'!$E710,Ajustes!F:F)</f>
        <v>0</v>
      </c>
      <c r="J710" s="3">
        <f t="shared" ref="J710:J773" si="48">+F710+H710-I710</f>
        <v>9089396</v>
      </c>
    </row>
    <row r="711" spans="1:10" ht="12.75" hidden="1" customHeight="1" x14ac:dyDescent="0.3">
      <c r="A711" s="2" t="str">
        <f t="shared" si="45"/>
        <v>14</v>
      </c>
      <c r="B711" s="2" t="str">
        <f t="shared" si="46"/>
        <v>1465</v>
      </c>
      <c r="C711" s="2">
        <v>14651584</v>
      </c>
      <c r="D711" s="2">
        <v>943645</v>
      </c>
      <c r="E711" s="2" t="str">
        <f t="shared" si="47"/>
        <v>14651584943645</v>
      </c>
      <c r="F711" s="8">
        <v>152232</v>
      </c>
      <c r="G711" s="2" t="s">
        <v>691</v>
      </c>
      <c r="H711" s="8">
        <f>+SUMIF(Ajustes!$C:$C,'Balance de Prueba'!$E711,Ajustes!E:E)</f>
        <v>0</v>
      </c>
      <c r="I711" s="8">
        <f>+SUMIF(Ajustes!$C:$C,'Balance de Prueba'!$E711,Ajustes!F:F)</f>
        <v>0</v>
      </c>
      <c r="J711" s="3">
        <f t="shared" si="48"/>
        <v>152232</v>
      </c>
    </row>
    <row r="712" spans="1:10" ht="12.75" hidden="1" customHeight="1" x14ac:dyDescent="0.3">
      <c r="A712" s="2" t="str">
        <f t="shared" si="45"/>
        <v>14</v>
      </c>
      <c r="B712" s="2" t="str">
        <f t="shared" si="46"/>
        <v>1465</v>
      </c>
      <c r="C712" s="2">
        <v>14651584</v>
      </c>
      <c r="D712" s="2">
        <v>943661</v>
      </c>
      <c r="E712" s="2" t="str">
        <f t="shared" si="47"/>
        <v>14651584943661</v>
      </c>
      <c r="F712" s="8">
        <v>21611095</v>
      </c>
      <c r="G712" s="2" t="s">
        <v>693</v>
      </c>
      <c r="H712" s="8">
        <f>+SUMIF(Ajustes!$C:$C,'Balance de Prueba'!$E712,Ajustes!E:E)</f>
        <v>0</v>
      </c>
      <c r="I712" s="8">
        <f>+SUMIF(Ajustes!$C:$C,'Balance de Prueba'!$E712,Ajustes!F:F)</f>
        <v>0</v>
      </c>
      <c r="J712" s="3">
        <f t="shared" si="48"/>
        <v>21611095</v>
      </c>
    </row>
    <row r="713" spans="1:10" ht="12.75" hidden="1" customHeight="1" x14ac:dyDescent="0.3">
      <c r="A713" s="2" t="str">
        <f t="shared" ref="A713:A776" si="49">+LEFT(C713,2)</f>
        <v>14</v>
      </c>
      <c r="B713" s="2" t="str">
        <f t="shared" si="46"/>
        <v>1465</v>
      </c>
      <c r="C713" s="2">
        <v>14651584</v>
      </c>
      <c r="D713" s="2">
        <v>943664</v>
      </c>
      <c r="E713" s="2" t="str">
        <f t="shared" si="47"/>
        <v>14651584943664</v>
      </c>
      <c r="F713" s="8">
        <v>28978</v>
      </c>
      <c r="G713" s="2" t="s">
        <v>692</v>
      </c>
      <c r="H713" s="8">
        <f>+SUMIF(Ajustes!$C:$C,'Balance de Prueba'!$E713,Ajustes!E:E)</f>
        <v>0</v>
      </c>
      <c r="I713" s="8">
        <f>+SUMIF(Ajustes!$C:$C,'Balance de Prueba'!$E713,Ajustes!F:F)</f>
        <v>0</v>
      </c>
      <c r="J713" s="3">
        <f t="shared" si="48"/>
        <v>28978</v>
      </c>
    </row>
    <row r="714" spans="1:10" ht="12.75" hidden="1" customHeight="1" x14ac:dyDescent="0.3">
      <c r="A714" s="2" t="str">
        <f t="shared" si="49"/>
        <v>14</v>
      </c>
      <c r="B714" s="2" t="str">
        <f t="shared" si="46"/>
        <v>1465</v>
      </c>
      <c r="C714" s="2">
        <v>14651584</v>
      </c>
      <c r="D714" s="2">
        <v>943666</v>
      </c>
      <c r="E714" s="2" t="str">
        <f t="shared" si="47"/>
        <v>14651584943666</v>
      </c>
      <c r="F714" s="8">
        <v>37452815</v>
      </c>
      <c r="G714" s="2" t="s">
        <v>694</v>
      </c>
      <c r="H714" s="8">
        <f>+SUMIF(Ajustes!$C:$C,'Balance de Prueba'!$E714,Ajustes!E:E)</f>
        <v>0</v>
      </c>
      <c r="I714" s="8">
        <f>+SUMIF(Ajustes!$C:$C,'Balance de Prueba'!$E714,Ajustes!F:F)</f>
        <v>0</v>
      </c>
      <c r="J714" s="3">
        <f t="shared" si="48"/>
        <v>37452815</v>
      </c>
    </row>
    <row r="715" spans="1:10" ht="12.75" hidden="1" customHeight="1" x14ac:dyDescent="0.3">
      <c r="A715" s="2" t="str">
        <f t="shared" si="49"/>
        <v>14</v>
      </c>
      <c r="B715" s="2" t="str">
        <f t="shared" si="46"/>
        <v>1465</v>
      </c>
      <c r="C715" s="2">
        <v>14651584</v>
      </c>
      <c r="D715" s="2">
        <v>943673</v>
      </c>
      <c r="E715" s="2" t="str">
        <f t="shared" si="47"/>
        <v>14651584943673</v>
      </c>
      <c r="F715" s="8">
        <v>12125252</v>
      </c>
      <c r="G715" s="2" t="s">
        <v>695</v>
      </c>
      <c r="H715" s="8">
        <f>+SUMIF(Ajustes!$C:$C,'Balance de Prueba'!$E715,Ajustes!E:E)</f>
        <v>0</v>
      </c>
      <c r="I715" s="8">
        <f>+SUMIF(Ajustes!$C:$C,'Balance de Prueba'!$E715,Ajustes!F:F)</f>
        <v>0</v>
      </c>
      <c r="J715" s="3">
        <f t="shared" si="48"/>
        <v>12125252</v>
      </c>
    </row>
    <row r="716" spans="1:10" ht="12.75" hidden="1" customHeight="1" x14ac:dyDescent="0.3">
      <c r="A716" s="2" t="str">
        <f t="shared" si="49"/>
        <v>14</v>
      </c>
      <c r="B716" s="2" t="str">
        <f t="shared" si="46"/>
        <v>1465</v>
      </c>
      <c r="C716" s="2">
        <v>14651584</v>
      </c>
      <c r="D716" s="2">
        <v>943674</v>
      </c>
      <c r="E716" s="2" t="str">
        <f t="shared" si="47"/>
        <v>14651584943674</v>
      </c>
      <c r="F716" s="8">
        <v>158925</v>
      </c>
      <c r="G716" s="2" t="s">
        <v>696</v>
      </c>
      <c r="H716" s="8">
        <f>+SUMIF(Ajustes!$C:$C,'Balance de Prueba'!$E716,Ajustes!E:E)</f>
        <v>0</v>
      </c>
      <c r="I716" s="8">
        <f>+SUMIF(Ajustes!$C:$C,'Balance de Prueba'!$E716,Ajustes!F:F)</f>
        <v>0</v>
      </c>
      <c r="J716" s="3">
        <f t="shared" si="48"/>
        <v>158925</v>
      </c>
    </row>
    <row r="717" spans="1:10" ht="12.75" hidden="1" customHeight="1" x14ac:dyDescent="0.3">
      <c r="A717" s="2" t="str">
        <f t="shared" si="49"/>
        <v>14</v>
      </c>
      <c r="B717" s="2" t="str">
        <f t="shared" si="46"/>
        <v>1465</v>
      </c>
      <c r="C717" s="2">
        <v>14651584</v>
      </c>
      <c r="D717" s="2">
        <v>943675</v>
      </c>
      <c r="E717" s="2" t="str">
        <f t="shared" si="47"/>
        <v>14651584943675</v>
      </c>
      <c r="F717" s="8">
        <v>28978</v>
      </c>
      <c r="G717" s="2" t="s">
        <v>697</v>
      </c>
      <c r="H717" s="8">
        <f>+SUMIF(Ajustes!$C:$C,'Balance de Prueba'!$E717,Ajustes!E:E)</f>
        <v>0</v>
      </c>
      <c r="I717" s="8">
        <f>+SUMIF(Ajustes!$C:$C,'Balance de Prueba'!$E717,Ajustes!F:F)</f>
        <v>0</v>
      </c>
      <c r="J717" s="3">
        <f t="shared" si="48"/>
        <v>28978</v>
      </c>
    </row>
    <row r="718" spans="1:10" ht="12.75" hidden="1" customHeight="1" x14ac:dyDescent="0.3">
      <c r="A718" s="2" t="str">
        <f t="shared" si="49"/>
        <v>14</v>
      </c>
      <c r="B718" s="2" t="str">
        <f t="shared" si="46"/>
        <v>1465</v>
      </c>
      <c r="C718" s="2">
        <v>14651584</v>
      </c>
      <c r="D718" s="2">
        <v>943680</v>
      </c>
      <c r="E718" s="2" t="str">
        <f t="shared" si="47"/>
        <v>14651584943680</v>
      </c>
      <c r="F718" s="8">
        <v>927449</v>
      </c>
      <c r="G718" s="2" t="s">
        <v>698</v>
      </c>
      <c r="H718" s="8">
        <f>+SUMIF(Ajustes!$C:$C,'Balance de Prueba'!$E718,Ajustes!E:E)</f>
        <v>0</v>
      </c>
      <c r="I718" s="8">
        <f>+SUMIF(Ajustes!$C:$C,'Balance de Prueba'!$E718,Ajustes!F:F)</f>
        <v>0</v>
      </c>
      <c r="J718" s="3">
        <f t="shared" si="48"/>
        <v>927449</v>
      </c>
    </row>
    <row r="719" spans="1:10" ht="12.75" hidden="1" customHeight="1" x14ac:dyDescent="0.3">
      <c r="A719" s="2" t="str">
        <f t="shared" si="49"/>
        <v>15</v>
      </c>
      <c r="B719" s="2" t="str">
        <f t="shared" si="46"/>
        <v>1504</v>
      </c>
      <c r="C719" s="2">
        <v>15040501</v>
      </c>
      <c r="E719" s="2" t="str">
        <f t="shared" si="47"/>
        <v>15040501</v>
      </c>
      <c r="F719" s="8">
        <v>104407034</v>
      </c>
      <c r="G719" s="2" t="s">
        <v>699</v>
      </c>
      <c r="H719" s="8">
        <f>+SUMIF(Ajustes!$C:$C,'Balance de Prueba'!$E719,Ajustes!E:E)</f>
        <v>112132605000</v>
      </c>
      <c r="I719" s="8">
        <f>+SUMIF(Ajustes!$C:$C,'Balance de Prueba'!$E719,Ajustes!F:F)</f>
        <v>104407034</v>
      </c>
      <c r="J719" s="3">
        <f>+F719+H719-I719</f>
        <v>112132605000</v>
      </c>
    </row>
    <row r="720" spans="1:10" ht="12.75" hidden="1" customHeight="1" x14ac:dyDescent="0.3">
      <c r="A720" s="2" t="str">
        <f t="shared" si="49"/>
        <v>15</v>
      </c>
      <c r="B720" s="2" t="str">
        <f t="shared" si="46"/>
        <v>1504</v>
      </c>
      <c r="C720" s="2">
        <v>15049901</v>
      </c>
      <c r="E720" s="2" t="str">
        <f t="shared" si="47"/>
        <v>15049901</v>
      </c>
      <c r="F720" s="8">
        <v>301848504</v>
      </c>
      <c r="G720" s="2" t="s">
        <v>700</v>
      </c>
      <c r="H720" s="8">
        <f>+SUMIF(Ajustes!$C:$C,'Balance de Prueba'!$E720,Ajustes!E:E)</f>
        <v>0</v>
      </c>
      <c r="I720" s="8">
        <f>+SUMIF(Ajustes!$C:$C,'Balance de Prueba'!$E720,Ajustes!F:F)</f>
        <v>301848504</v>
      </c>
      <c r="J720" s="3">
        <f t="shared" si="48"/>
        <v>0</v>
      </c>
    </row>
    <row r="721" spans="1:10" ht="12.75" hidden="1" customHeight="1" x14ac:dyDescent="0.3">
      <c r="A721" s="2" t="str">
        <f t="shared" si="49"/>
        <v>15</v>
      </c>
      <c r="B721" s="2" t="str">
        <f t="shared" si="46"/>
        <v>1508</v>
      </c>
      <c r="C721" s="2">
        <v>15080511</v>
      </c>
      <c r="D721" s="2">
        <v>612</v>
      </c>
      <c r="E721" s="2" t="str">
        <f t="shared" si="47"/>
        <v>15080511612</v>
      </c>
      <c r="F721" s="8">
        <v>108814610</v>
      </c>
      <c r="G721" s="2" t="s">
        <v>702</v>
      </c>
      <c r="H721" s="8">
        <f>+SUMIF(Ajustes!$C:$C,'Balance de Prueba'!$E721,Ajustes!E:E)</f>
        <v>0</v>
      </c>
      <c r="I721" s="8">
        <f>+SUMIF(Ajustes!$C:$C,'Balance de Prueba'!$E721,Ajustes!F:F)</f>
        <v>108814610</v>
      </c>
      <c r="J721" s="3">
        <f t="shared" si="48"/>
        <v>0</v>
      </c>
    </row>
    <row r="722" spans="1:10" ht="12.75" hidden="1" customHeight="1" x14ac:dyDescent="0.3">
      <c r="A722" s="2" t="str">
        <f t="shared" si="49"/>
        <v>15</v>
      </c>
      <c r="B722" s="2" t="str">
        <f t="shared" si="46"/>
        <v>1508</v>
      </c>
      <c r="C722" s="2">
        <v>15080511</v>
      </c>
      <c r="D722" s="2">
        <v>620</v>
      </c>
      <c r="E722" s="2" t="str">
        <f t="shared" si="47"/>
        <v>15080511620</v>
      </c>
      <c r="F722" s="8">
        <v>2690000</v>
      </c>
      <c r="G722" s="2" t="s">
        <v>701</v>
      </c>
      <c r="H722" s="8">
        <f>+SUMIF(Ajustes!$C:$C,'Balance de Prueba'!$E722,Ajustes!E:E)</f>
        <v>0</v>
      </c>
      <c r="I722" s="8">
        <f>+SUMIF(Ajustes!$C:$C,'Balance de Prueba'!$E722,Ajustes!F:F)</f>
        <v>2690000</v>
      </c>
      <c r="J722" s="3">
        <f t="shared" si="48"/>
        <v>0</v>
      </c>
    </row>
    <row r="723" spans="1:10" ht="12.75" hidden="1" customHeight="1" x14ac:dyDescent="0.3">
      <c r="A723" s="2" t="str">
        <f t="shared" si="49"/>
        <v>15</v>
      </c>
      <c r="B723" s="2" t="str">
        <f t="shared" si="46"/>
        <v>1508</v>
      </c>
      <c r="C723" s="2">
        <v>15080515</v>
      </c>
      <c r="D723" s="2">
        <v>612</v>
      </c>
      <c r="E723" s="2" t="str">
        <f t="shared" si="47"/>
        <v>15080515612</v>
      </c>
      <c r="F723" s="8">
        <v>265015682</v>
      </c>
      <c r="G723" s="2" t="s">
        <v>704</v>
      </c>
      <c r="H723" s="8">
        <f>+SUMIF(Ajustes!$C:$C,'Balance de Prueba'!$E723,Ajustes!E:E)</f>
        <v>0</v>
      </c>
      <c r="I723" s="8">
        <f>+SUMIF(Ajustes!$C:$C,'Balance de Prueba'!$E723,Ajustes!F:F)</f>
        <v>265015682</v>
      </c>
      <c r="J723" s="3">
        <f t="shared" si="48"/>
        <v>0</v>
      </c>
    </row>
    <row r="724" spans="1:10" ht="12.75" hidden="1" customHeight="1" x14ac:dyDescent="0.3">
      <c r="A724" s="2" t="str">
        <f t="shared" si="49"/>
        <v>15</v>
      </c>
      <c r="B724" s="2" t="str">
        <f t="shared" si="46"/>
        <v>1508</v>
      </c>
      <c r="C724" s="2">
        <v>15080515</v>
      </c>
      <c r="D724" s="2">
        <v>621</v>
      </c>
      <c r="E724" s="2" t="str">
        <f t="shared" si="47"/>
        <v>15080515621</v>
      </c>
      <c r="F724" s="8">
        <v>18774469</v>
      </c>
      <c r="G724" s="2" t="s">
        <v>703</v>
      </c>
      <c r="H724" s="8">
        <f>+SUMIF(Ajustes!$C:$C,'Balance de Prueba'!$E724,Ajustes!E:E)</f>
        <v>0</v>
      </c>
      <c r="I724" s="8">
        <f>+SUMIF(Ajustes!$C:$C,'Balance de Prueba'!$E724,Ajustes!F:F)</f>
        <v>18774469</v>
      </c>
      <c r="J724" s="3">
        <f t="shared" si="48"/>
        <v>0</v>
      </c>
    </row>
    <row r="725" spans="1:10" ht="12.75" hidden="1" customHeight="1" x14ac:dyDescent="0.3">
      <c r="A725" s="2" t="str">
        <f t="shared" si="49"/>
        <v>15</v>
      </c>
      <c r="B725" s="2" t="str">
        <f t="shared" si="46"/>
        <v>1508</v>
      </c>
      <c r="C725" s="2">
        <v>15080522</v>
      </c>
      <c r="D725" s="2">
        <v>612</v>
      </c>
      <c r="E725" s="2" t="str">
        <f t="shared" si="47"/>
        <v>15080522612</v>
      </c>
      <c r="F725" s="8">
        <v>196894516</v>
      </c>
      <c r="G725" s="2" t="s">
        <v>705</v>
      </c>
      <c r="H725" s="8">
        <f>+SUMIF(Ajustes!$C:$C,'Balance de Prueba'!$E725,Ajustes!E:E)</f>
        <v>0</v>
      </c>
      <c r="I725" s="8">
        <f>+SUMIF(Ajustes!$C:$C,'Balance de Prueba'!$E725,Ajustes!F:F)</f>
        <v>196894516</v>
      </c>
      <c r="J725" s="3">
        <f t="shared" si="48"/>
        <v>0</v>
      </c>
    </row>
    <row r="726" spans="1:10" ht="12.75" hidden="1" customHeight="1" x14ac:dyDescent="0.3">
      <c r="A726" s="2" t="str">
        <f t="shared" si="49"/>
        <v>15</v>
      </c>
      <c r="B726" s="2" t="str">
        <f t="shared" si="46"/>
        <v>1508</v>
      </c>
      <c r="C726" s="2">
        <v>15080529</v>
      </c>
      <c r="D726" s="2">
        <v>620</v>
      </c>
      <c r="E726" s="2" t="str">
        <f t="shared" si="47"/>
        <v>15080529620</v>
      </c>
      <c r="F726" s="8">
        <v>117069</v>
      </c>
      <c r="G726" s="2" t="s">
        <v>706</v>
      </c>
      <c r="H726" s="8">
        <f>+SUMIF(Ajustes!$C:$C,'Balance de Prueba'!$E726,Ajustes!E:E)</f>
        <v>0</v>
      </c>
      <c r="I726" s="8">
        <f>+SUMIF(Ajustes!$C:$C,'Balance de Prueba'!$E726,Ajustes!F:F)</f>
        <v>117069</v>
      </c>
      <c r="J726" s="3">
        <f t="shared" si="48"/>
        <v>0</v>
      </c>
    </row>
    <row r="727" spans="1:10" ht="12.75" hidden="1" customHeight="1" x14ac:dyDescent="0.3">
      <c r="A727" s="2" t="str">
        <f t="shared" si="49"/>
        <v>15</v>
      </c>
      <c r="B727" s="2" t="str">
        <f t="shared" si="46"/>
        <v>1508</v>
      </c>
      <c r="C727" s="2">
        <v>15080532</v>
      </c>
      <c r="D727" s="2">
        <v>612</v>
      </c>
      <c r="E727" s="2" t="str">
        <f t="shared" si="47"/>
        <v>15080532612</v>
      </c>
      <c r="F727" s="8">
        <v>350251535</v>
      </c>
      <c r="G727" s="2" t="s">
        <v>707</v>
      </c>
      <c r="H727" s="8">
        <f>+SUMIF(Ajustes!$C:$C,'Balance de Prueba'!$E727,Ajustes!E:E)</f>
        <v>0</v>
      </c>
      <c r="I727" s="8">
        <f>+SUMIF(Ajustes!$C:$C,'Balance de Prueba'!$E727,Ajustes!F:F)</f>
        <v>350251535</v>
      </c>
      <c r="J727" s="3">
        <f t="shared" si="48"/>
        <v>0</v>
      </c>
    </row>
    <row r="728" spans="1:10" ht="12.75" hidden="1" customHeight="1" x14ac:dyDescent="0.3">
      <c r="A728" s="2" t="str">
        <f t="shared" si="49"/>
        <v>15</v>
      </c>
      <c r="B728" s="2" t="str">
        <f t="shared" si="46"/>
        <v>1508</v>
      </c>
      <c r="C728" s="2">
        <v>15080533</v>
      </c>
      <c r="D728" s="2">
        <v>612</v>
      </c>
      <c r="E728" s="2" t="str">
        <f t="shared" si="47"/>
        <v>15080533612</v>
      </c>
      <c r="F728" s="8">
        <v>2162192</v>
      </c>
      <c r="G728" s="2" t="s">
        <v>708</v>
      </c>
      <c r="H728" s="8">
        <f>+SUMIF(Ajustes!$C:$C,'Balance de Prueba'!$E728,Ajustes!E:E)</f>
        <v>0</v>
      </c>
      <c r="I728" s="8">
        <f>+SUMIF(Ajustes!$C:$C,'Balance de Prueba'!$E728,Ajustes!F:F)</f>
        <v>2162192</v>
      </c>
      <c r="J728" s="3">
        <f t="shared" si="48"/>
        <v>0</v>
      </c>
    </row>
    <row r="729" spans="1:10" ht="12.75" hidden="1" customHeight="1" x14ac:dyDescent="0.3">
      <c r="A729" s="2" t="str">
        <f t="shared" si="49"/>
        <v>15</v>
      </c>
      <c r="B729" s="2" t="str">
        <f t="shared" si="46"/>
        <v>1508</v>
      </c>
      <c r="C729" s="2">
        <v>15080533</v>
      </c>
      <c r="D729" s="2">
        <v>620</v>
      </c>
      <c r="E729" s="2" t="str">
        <f t="shared" si="47"/>
        <v>15080533620</v>
      </c>
      <c r="F729" s="8">
        <v>92000</v>
      </c>
      <c r="G729" s="2" t="s">
        <v>678</v>
      </c>
      <c r="H729" s="8">
        <f>+SUMIF(Ajustes!$C:$C,'Balance de Prueba'!$E729,Ajustes!E:E)</f>
        <v>0</v>
      </c>
      <c r="I729" s="8">
        <f>+SUMIF(Ajustes!$C:$C,'Balance de Prueba'!$E729,Ajustes!F:F)</f>
        <v>92000</v>
      </c>
      <c r="J729" s="3">
        <f t="shared" si="48"/>
        <v>0</v>
      </c>
    </row>
    <row r="730" spans="1:10" ht="12.75" hidden="1" customHeight="1" x14ac:dyDescent="0.3">
      <c r="A730" s="2" t="str">
        <f t="shared" si="49"/>
        <v>15</v>
      </c>
      <c r="B730" s="2" t="str">
        <f t="shared" si="46"/>
        <v>1508</v>
      </c>
      <c r="C730" s="2">
        <v>15080535</v>
      </c>
      <c r="D730" s="2">
        <v>612</v>
      </c>
      <c r="E730" s="2" t="str">
        <f t="shared" si="47"/>
        <v>15080535612</v>
      </c>
      <c r="F730" s="8">
        <v>8026</v>
      </c>
      <c r="G730" s="2" t="s">
        <v>709</v>
      </c>
      <c r="H730" s="8">
        <f>+SUMIF(Ajustes!$C:$C,'Balance de Prueba'!$E730,Ajustes!E:E)</f>
        <v>0</v>
      </c>
      <c r="I730" s="8">
        <f>+SUMIF(Ajustes!$C:$C,'Balance de Prueba'!$E730,Ajustes!F:F)</f>
        <v>8026</v>
      </c>
      <c r="J730" s="3">
        <f t="shared" si="48"/>
        <v>0</v>
      </c>
    </row>
    <row r="731" spans="1:10" ht="12.75" hidden="1" customHeight="1" x14ac:dyDescent="0.3">
      <c r="A731" s="2" t="str">
        <f t="shared" si="49"/>
        <v>15</v>
      </c>
      <c r="B731" s="2" t="str">
        <f t="shared" si="46"/>
        <v>1508</v>
      </c>
      <c r="C731" s="2">
        <v>15080536</v>
      </c>
      <c r="D731" s="2">
        <v>612</v>
      </c>
      <c r="E731" s="2" t="str">
        <f t="shared" si="47"/>
        <v>15080536612</v>
      </c>
      <c r="F731" s="8">
        <v>1165679</v>
      </c>
      <c r="G731" s="2" t="s">
        <v>710</v>
      </c>
      <c r="H731" s="8">
        <f>+SUMIF(Ajustes!$C:$C,'Balance de Prueba'!$E731,Ajustes!E:E)</f>
        <v>0</v>
      </c>
      <c r="I731" s="8">
        <f>+SUMIF(Ajustes!$C:$C,'Balance de Prueba'!$E731,Ajustes!F:F)</f>
        <v>1165679</v>
      </c>
      <c r="J731" s="3">
        <f t="shared" si="48"/>
        <v>0</v>
      </c>
    </row>
    <row r="732" spans="1:10" ht="12.75" hidden="1" customHeight="1" x14ac:dyDescent="0.3">
      <c r="A732" s="2" t="str">
        <f t="shared" si="49"/>
        <v>15</v>
      </c>
      <c r="B732" s="2" t="str">
        <f t="shared" si="46"/>
        <v>1508</v>
      </c>
      <c r="C732" s="2">
        <v>15080539</v>
      </c>
      <c r="D732" s="2">
        <v>612</v>
      </c>
      <c r="E732" s="2" t="str">
        <f t="shared" si="47"/>
        <v>15080539612</v>
      </c>
      <c r="F732" s="8">
        <v>2044000</v>
      </c>
      <c r="G732" s="2" t="s">
        <v>711</v>
      </c>
      <c r="H732" s="8">
        <f>+SUMIF(Ajustes!$C:$C,'Balance de Prueba'!$E732,Ajustes!E:E)</f>
        <v>0</v>
      </c>
      <c r="I732" s="8">
        <f>+SUMIF(Ajustes!$C:$C,'Balance de Prueba'!$E732,Ajustes!F:F)</f>
        <v>2044000</v>
      </c>
      <c r="J732" s="3">
        <f t="shared" si="48"/>
        <v>0</v>
      </c>
    </row>
    <row r="733" spans="1:10" ht="12.75" hidden="1" customHeight="1" x14ac:dyDescent="0.3">
      <c r="A733" s="2" t="str">
        <f t="shared" si="49"/>
        <v>15</v>
      </c>
      <c r="B733" s="2" t="str">
        <f t="shared" si="46"/>
        <v>1508</v>
      </c>
      <c r="C733" s="2">
        <v>15080543</v>
      </c>
      <c r="D733" s="2">
        <v>617</v>
      </c>
      <c r="E733" s="2" t="str">
        <f t="shared" si="47"/>
        <v>15080543617</v>
      </c>
      <c r="F733" s="8">
        <v>175750</v>
      </c>
      <c r="G733" s="2" t="s">
        <v>713</v>
      </c>
      <c r="H733" s="8">
        <f>+SUMIF(Ajustes!$C:$C,'Balance de Prueba'!$E733,Ajustes!E:E)</f>
        <v>0</v>
      </c>
      <c r="I733" s="8">
        <f>+SUMIF(Ajustes!$C:$C,'Balance de Prueba'!$E733,Ajustes!F:F)</f>
        <v>175750</v>
      </c>
      <c r="J733" s="3">
        <f t="shared" si="48"/>
        <v>0</v>
      </c>
    </row>
    <row r="734" spans="1:10" ht="12.75" hidden="1" customHeight="1" x14ac:dyDescent="0.3">
      <c r="A734" s="2" t="str">
        <f t="shared" si="49"/>
        <v>15</v>
      </c>
      <c r="B734" s="2" t="str">
        <f t="shared" si="46"/>
        <v>1508</v>
      </c>
      <c r="C734" s="2">
        <v>15080543</v>
      </c>
      <c r="D734" s="2">
        <v>620</v>
      </c>
      <c r="E734" s="2" t="str">
        <f t="shared" si="47"/>
        <v>15080543620</v>
      </c>
      <c r="F734" s="8">
        <v>138750</v>
      </c>
      <c r="G734" s="2" t="s">
        <v>712</v>
      </c>
      <c r="H734" s="8">
        <f>+SUMIF(Ajustes!$C:$C,'Balance de Prueba'!$E734,Ajustes!E:E)</f>
        <v>0</v>
      </c>
      <c r="I734" s="8">
        <f>+SUMIF(Ajustes!$C:$C,'Balance de Prueba'!$E734,Ajustes!F:F)</f>
        <v>138750</v>
      </c>
      <c r="J734" s="3">
        <f t="shared" si="48"/>
        <v>0</v>
      </c>
    </row>
    <row r="735" spans="1:10" ht="12.75" hidden="1" customHeight="1" x14ac:dyDescent="0.3">
      <c r="A735" s="2" t="str">
        <f t="shared" si="49"/>
        <v>15</v>
      </c>
      <c r="B735" s="2" t="str">
        <f t="shared" si="46"/>
        <v>1508</v>
      </c>
      <c r="C735" s="2">
        <v>15080544</v>
      </c>
      <c r="D735" s="2">
        <v>612</v>
      </c>
      <c r="E735" s="2" t="str">
        <f t="shared" si="47"/>
        <v>15080544612</v>
      </c>
      <c r="F735" s="8">
        <v>214732405</v>
      </c>
      <c r="G735" s="2" t="s">
        <v>704</v>
      </c>
      <c r="H735" s="8">
        <f>+SUMIF(Ajustes!$C:$C,'Balance de Prueba'!$E735,Ajustes!E:E)</f>
        <v>0</v>
      </c>
      <c r="I735" s="8">
        <f>+SUMIF(Ajustes!$C:$C,'Balance de Prueba'!$E735,Ajustes!F:F)</f>
        <v>214732405</v>
      </c>
      <c r="J735" s="3">
        <f t="shared" si="48"/>
        <v>0</v>
      </c>
    </row>
    <row r="736" spans="1:10" ht="12.75" hidden="1" customHeight="1" x14ac:dyDescent="0.3">
      <c r="A736" s="2" t="str">
        <f t="shared" si="49"/>
        <v>15</v>
      </c>
      <c r="B736" s="2" t="str">
        <f t="shared" si="46"/>
        <v>1508</v>
      </c>
      <c r="C736" s="2">
        <v>15080545</v>
      </c>
      <c r="D736" s="2">
        <v>612</v>
      </c>
      <c r="E736" s="2" t="str">
        <f t="shared" si="47"/>
        <v>15080545612</v>
      </c>
      <c r="F736" s="8">
        <v>7635606</v>
      </c>
      <c r="G736" s="2" t="s">
        <v>704</v>
      </c>
      <c r="H736" s="8">
        <f>+SUMIF(Ajustes!$C:$C,'Balance de Prueba'!$E736,Ajustes!E:E)</f>
        <v>0</v>
      </c>
      <c r="I736" s="8">
        <f>+SUMIF(Ajustes!$C:$C,'Balance de Prueba'!$E736,Ajustes!F:F)</f>
        <v>7635606</v>
      </c>
      <c r="J736" s="3">
        <f t="shared" si="48"/>
        <v>0</v>
      </c>
    </row>
    <row r="737" spans="1:10" ht="12.75" hidden="1" customHeight="1" x14ac:dyDescent="0.3">
      <c r="A737" s="2" t="str">
        <f t="shared" si="49"/>
        <v>15</v>
      </c>
      <c r="B737" s="2" t="str">
        <f t="shared" si="46"/>
        <v>1508</v>
      </c>
      <c r="C737" s="2">
        <v>15080549</v>
      </c>
      <c r="D737" s="2">
        <v>612</v>
      </c>
      <c r="E737" s="2" t="str">
        <f t="shared" si="47"/>
        <v>15080549612</v>
      </c>
      <c r="F737" s="8">
        <v>3371444</v>
      </c>
      <c r="G737" s="2" t="s">
        <v>714</v>
      </c>
      <c r="H737" s="8">
        <f>+SUMIF(Ajustes!$C:$C,'Balance de Prueba'!$E737,Ajustes!E:E)</f>
        <v>0</v>
      </c>
      <c r="I737" s="8">
        <f>+SUMIF(Ajustes!$C:$C,'Balance de Prueba'!$E737,Ajustes!F:F)</f>
        <v>3371444</v>
      </c>
      <c r="J737" s="3">
        <f t="shared" si="48"/>
        <v>0</v>
      </c>
    </row>
    <row r="738" spans="1:10" ht="12.75" hidden="1" customHeight="1" x14ac:dyDescent="0.3">
      <c r="A738" s="2" t="str">
        <f t="shared" si="49"/>
        <v>15</v>
      </c>
      <c r="B738" s="2" t="str">
        <f t="shared" si="46"/>
        <v>1508</v>
      </c>
      <c r="C738" s="2">
        <v>15080552</v>
      </c>
      <c r="D738" s="2">
        <v>612</v>
      </c>
      <c r="E738" s="2" t="str">
        <f t="shared" si="47"/>
        <v>15080552612</v>
      </c>
      <c r="F738" s="8">
        <v>75758660</v>
      </c>
      <c r="G738" s="2" t="s">
        <v>715</v>
      </c>
      <c r="H738" s="8">
        <f>+SUMIF(Ajustes!$C:$C,'Balance de Prueba'!$E738,Ajustes!E:E)</f>
        <v>0</v>
      </c>
      <c r="I738" s="8">
        <f>+SUMIF(Ajustes!$C:$C,'Balance de Prueba'!$E738,Ajustes!F:F)</f>
        <v>75758660</v>
      </c>
      <c r="J738" s="3">
        <f t="shared" si="48"/>
        <v>0</v>
      </c>
    </row>
    <row r="739" spans="1:10" ht="12.75" hidden="1" customHeight="1" x14ac:dyDescent="0.3">
      <c r="A739" s="2" t="str">
        <f t="shared" si="49"/>
        <v>15</v>
      </c>
      <c r="B739" s="2" t="str">
        <f t="shared" si="46"/>
        <v>1508</v>
      </c>
      <c r="C739" s="2">
        <v>15080552</v>
      </c>
      <c r="D739" s="2">
        <v>620</v>
      </c>
      <c r="E739" s="2" t="str">
        <f t="shared" si="47"/>
        <v>15080552620</v>
      </c>
      <c r="F739" s="8">
        <v>89644</v>
      </c>
      <c r="G739" s="2" t="s">
        <v>716</v>
      </c>
      <c r="H739" s="8">
        <f>+SUMIF(Ajustes!$C:$C,'Balance de Prueba'!$E739,Ajustes!E:E)</f>
        <v>0</v>
      </c>
      <c r="I739" s="8">
        <f>+SUMIF(Ajustes!$C:$C,'Balance de Prueba'!$E739,Ajustes!F:F)</f>
        <v>89644</v>
      </c>
      <c r="J739" s="3">
        <f t="shared" si="48"/>
        <v>0</v>
      </c>
    </row>
    <row r="740" spans="1:10" ht="12.75" hidden="1" customHeight="1" x14ac:dyDescent="0.3">
      <c r="A740" s="2" t="str">
        <f t="shared" si="49"/>
        <v>15</v>
      </c>
      <c r="B740" s="2" t="str">
        <f t="shared" si="46"/>
        <v>1508</v>
      </c>
      <c r="C740" s="2">
        <v>15080561</v>
      </c>
      <c r="D740" s="2">
        <v>612</v>
      </c>
      <c r="E740" s="2" t="str">
        <f t="shared" si="47"/>
        <v>15080561612</v>
      </c>
      <c r="F740" s="8">
        <v>66500</v>
      </c>
      <c r="G740" s="2" t="s">
        <v>719</v>
      </c>
      <c r="H740" s="8">
        <f>+SUMIF(Ajustes!$C:$C,'Balance de Prueba'!$E740,Ajustes!E:E)</f>
        <v>0</v>
      </c>
      <c r="I740" s="8">
        <f>+SUMIF(Ajustes!$C:$C,'Balance de Prueba'!$E740,Ajustes!F:F)</f>
        <v>66500</v>
      </c>
      <c r="J740" s="3">
        <f t="shared" si="48"/>
        <v>0</v>
      </c>
    </row>
    <row r="741" spans="1:10" ht="12.75" hidden="1" customHeight="1" x14ac:dyDescent="0.3">
      <c r="A741" s="2" t="str">
        <f t="shared" si="49"/>
        <v>15</v>
      </c>
      <c r="B741" s="2" t="str">
        <f t="shared" si="46"/>
        <v>1508</v>
      </c>
      <c r="C741" s="2">
        <v>15080561</v>
      </c>
      <c r="D741" s="2">
        <v>620</v>
      </c>
      <c r="E741" s="2" t="str">
        <f t="shared" si="47"/>
        <v>15080561620</v>
      </c>
      <c r="F741" s="8">
        <v>19000</v>
      </c>
      <c r="G741" s="2" t="s">
        <v>718</v>
      </c>
      <c r="H741" s="8">
        <f>+SUMIF(Ajustes!$C:$C,'Balance de Prueba'!$E741,Ajustes!E:E)</f>
        <v>0</v>
      </c>
      <c r="I741" s="8">
        <f>+SUMIF(Ajustes!$C:$C,'Balance de Prueba'!$E741,Ajustes!F:F)</f>
        <v>19000</v>
      </c>
      <c r="J741" s="3">
        <f t="shared" si="48"/>
        <v>0</v>
      </c>
    </row>
    <row r="742" spans="1:10" ht="12.75" hidden="1" customHeight="1" x14ac:dyDescent="0.3">
      <c r="A742" s="2" t="str">
        <f t="shared" si="49"/>
        <v>15</v>
      </c>
      <c r="B742" s="2" t="str">
        <f t="shared" si="46"/>
        <v>1508</v>
      </c>
      <c r="C742" s="2">
        <v>15080563</v>
      </c>
      <c r="D742" s="2">
        <v>612</v>
      </c>
      <c r="E742" s="2" t="str">
        <f t="shared" si="47"/>
        <v>15080563612</v>
      </c>
      <c r="F742" s="8">
        <v>290630</v>
      </c>
      <c r="G742" s="2" t="s">
        <v>720</v>
      </c>
      <c r="H742" s="8">
        <f>+SUMIF(Ajustes!$C:$C,'Balance de Prueba'!$E742,Ajustes!E:E)</f>
        <v>0</v>
      </c>
      <c r="I742" s="8">
        <f>+SUMIF(Ajustes!$C:$C,'Balance de Prueba'!$E742,Ajustes!F:F)</f>
        <v>290630</v>
      </c>
      <c r="J742" s="3">
        <f t="shared" si="48"/>
        <v>0</v>
      </c>
    </row>
    <row r="743" spans="1:10" ht="12.75" hidden="1" customHeight="1" x14ac:dyDescent="0.3">
      <c r="A743" s="2" t="str">
        <f t="shared" si="49"/>
        <v>15</v>
      </c>
      <c r="B743" s="2" t="str">
        <f t="shared" si="46"/>
        <v>1508</v>
      </c>
      <c r="C743" s="2">
        <v>15080564</v>
      </c>
      <c r="D743" s="2">
        <v>612</v>
      </c>
      <c r="E743" s="2" t="str">
        <f t="shared" si="47"/>
        <v>15080564612</v>
      </c>
      <c r="F743" s="8">
        <v>23637602</v>
      </c>
      <c r="G743" s="2" t="s">
        <v>721</v>
      </c>
      <c r="H743" s="8">
        <f>+SUMIF(Ajustes!$C:$C,'Balance de Prueba'!$E743,Ajustes!E:E)</f>
        <v>0</v>
      </c>
      <c r="I743" s="8">
        <f>+SUMIF(Ajustes!$C:$C,'Balance de Prueba'!$E743,Ajustes!F:F)</f>
        <v>23637602</v>
      </c>
      <c r="J743" s="3">
        <f t="shared" si="48"/>
        <v>0</v>
      </c>
    </row>
    <row r="744" spans="1:10" ht="12.75" hidden="1" customHeight="1" x14ac:dyDescent="0.3">
      <c r="A744" s="2" t="str">
        <f t="shared" si="49"/>
        <v>15</v>
      </c>
      <c r="B744" s="2" t="str">
        <f t="shared" si="46"/>
        <v>1508</v>
      </c>
      <c r="C744" s="2">
        <v>15080567</v>
      </c>
      <c r="D744" s="2">
        <v>612</v>
      </c>
      <c r="E744" s="2" t="str">
        <f t="shared" si="47"/>
        <v>15080567612</v>
      </c>
      <c r="F744" s="8">
        <v>40000</v>
      </c>
      <c r="G744" s="2" t="s">
        <v>722</v>
      </c>
      <c r="H744" s="8">
        <f>+SUMIF(Ajustes!$C:$C,'Balance de Prueba'!$E744,Ajustes!E:E)</f>
        <v>0</v>
      </c>
      <c r="I744" s="8">
        <f>+SUMIF(Ajustes!$C:$C,'Balance de Prueba'!$E744,Ajustes!F:F)</f>
        <v>40000</v>
      </c>
      <c r="J744" s="3">
        <f t="shared" si="48"/>
        <v>0</v>
      </c>
    </row>
    <row r="745" spans="1:10" ht="12.75" hidden="1" customHeight="1" x14ac:dyDescent="0.3">
      <c r="A745" s="2" t="str">
        <f t="shared" si="49"/>
        <v>15</v>
      </c>
      <c r="B745" s="2" t="str">
        <f t="shared" si="46"/>
        <v>1508</v>
      </c>
      <c r="C745" s="2">
        <v>15080567</v>
      </c>
      <c r="D745" s="2">
        <v>613</v>
      </c>
      <c r="E745" s="2" t="str">
        <f t="shared" si="47"/>
        <v>15080567613</v>
      </c>
      <c r="F745" s="8">
        <v>98040</v>
      </c>
      <c r="G745" s="2" t="s">
        <v>723</v>
      </c>
      <c r="H745" s="8">
        <f>+SUMIF(Ajustes!$C:$C,'Balance de Prueba'!$E745,Ajustes!E:E)</f>
        <v>0</v>
      </c>
      <c r="I745" s="8">
        <f>+SUMIF(Ajustes!$C:$C,'Balance de Prueba'!$E745,Ajustes!F:F)</f>
        <v>98040</v>
      </c>
      <c r="J745" s="3">
        <f t="shared" si="48"/>
        <v>0</v>
      </c>
    </row>
    <row r="746" spans="1:10" ht="12.75" hidden="1" customHeight="1" x14ac:dyDescent="0.3">
      <c r="A746" s="2" t="str">
        <f t="shared" si="49"/>
        <v>15</v>
      </c>
      <c r="B746" s="2" t="str">
        <f t="shared" si="46"/>
        <v>1508</v>
      </c>
      <c r="C746" s="2">
        <v>15080567</v>
      </c>
      <c r="D746" s="2">
        <v>620</v>
      </c>
      <c r="E746" s="2" t="str">
        <f t="shared" si="47"/>
        <v>15080567620</v>
      </c>
      <c r="F746" s="8">
        <v>48276</v>
      </c>
      <c r="G746" s="2" t="s">
        <v>722</v>
      </c>
      <c r="H746" s="8">
        <f>+SUMIF(Ajustes!$C:$C,'Balance de Prueba'!$E746,Ajustes!E:E)</f>
        <v>0</v>
      </c>
      <c r="I746" s="8">
        <f>+SUMIF(Ajustes!$C:$C,'Balance de Prueba'!$E746,Ajustes!F:F)</f>
        <v>48276</v>
      </c>
      <c r="J746" s="3">
        <f t="shared" si="48"/>
        <v>0</v>
      </c>
    </row>
    <row r="747" spans="1:10" ht="12.75" hidden="1" customHeight="1" x14ac:dyDescent="0.3">
      <c r="A747" s="2" t="str">
        <f t="shared" si="49"/>
        <v>15</v>
      </c>
      <c r="B747" s="2" t="str">
        <f t="shared" si="46"/>
        <v>1508</v>
      </c>
      <c r="C747" s="2">
        <v>15080567</v>
      </c>
      <c r="D747" s="2">
        <v>621</v>
      </c>
      <c r="E747" s="2" t="str">
        <f t="shared" si="47"/>
        <v>15080567621</v>
      </c>
      <c r="F747" s="8">
        <v>1510000</v>
      </c>
      <c r="G747" s="2" t="s">
        <v>722</v>
      </c>
      <c r="H747" s="8">
        <f>+SUMIF(Ajustes!$C:$C,'Balance de Prueba'!$E747,Ajustes!E:E)</f>
        <v>0</v>
      </c>
      <c r="I747" s="8">
        <f>+SUMIF(Ajustes!$C:$C,'Balance de Prueba'!$E747,Ajustes!F:F)</f>
        <v>1510000</v>
      </c>
      <c r="J747" s="3">
        <f t="shared" si="48"/>
        <v>0</v>
      </c>
    </row>
    <row r="748" spans="1:10" ht="12.75" hidden="1" customHeight="1" x14ac:dyDescent="0.3">
      <c r="A748" s="2" t="str">
        <f t="shared" si="49"/>
        <v>15</v>
      </c>
      <c r="B748" s="2" t="str">
        <f t="shared" si="46"/>
        <v>1508</v>
      </c>
      <c r="C748" s="2">
        <v>15080595</v>
      </c>
      <c r="D748" s="2">
        <v>612</v>
      </c>
      <c r="E748" s="2" t="str">
        <f t="shared" si="47"/>
        <v>15080595612</v>
      </c>
      <c r="F748" s="8">
        <v>1148932</v>
      </c>
      <c r="G748" s="2" t="s">
        <v>724</v>
      </c>
      <c r="H748" s="8">
        <f>+SUMIF(Ajustes!$C:$C,'Balance de Prueba'!$E748,Ajustes!E:E)</f>
        <v>0</v>
      </c>
      <c r="I748" s="8">
        <f>+SUMIF(Ajustes!$C:$C,'Balance de Prueba'!$E748,Ajustes!F:F)</f>
        <v>1148932</v>
      </c>
      <c r="J748" s="3">
        <f t="shared" si="48"/>
        <v>0</v>
      </c>
    </row>
    <row r="749" spans="1:10" ht="12.75" hidden="1" customHeight="1" x14ac:dyDescent="0.3">
      <c r="A749" s="2" t="str">
        <f t="shared" si="49"/>
        <v>15</v>
      </c>
      <c r="B749" s="2" t="str">
        <f t="shared" si="46"/>
        <v>1508</v>
      </c>
      <c r="C749" s="2">
        <v>15080595</v>
      </c>
      <c r="D749" s="2">
        <v>613</v>
      </c>
      <c r="E749" s="2" t="str">
        <f t="shared" si="47"/>
        <v>15080595613</v>
      </c>
      <c r="F749" s="8">
        <v>281473</v>
      </c>
      <c r="G749" s="2" t="s">
        <v>725</v>
      </c>
      <c r="H749" s="8">
        <f>+SUMIF(Ajustes!$C:$C,'Balance de Prueba'!$E749,Ajustes!E:E)</f>
        <v>0</v>
      </c>
      <c r="I749" s="8">
        <f>+SUMIF(Ajustes!$C:$C,'Balance de Prueba'!$E749,Ajustes!F:F)</f>
        <v>281473</v>
      </c>
      <c r="J749" s="3">
        <f t="shared" si="48"/>
        <v>0</v>
      </c>
    </row>
    <row r="750" spans="1:10" ht="12.75" hidden="1" customHeight="1" x14ac:dyDescent="0.3">
      <c r="A750" s="2" t="str">
        <f t="shared" si="49"/>
        <v>15</v>
      </c>
      <c r="B750" s="2" t="str">
        <f t="shared" si="46"/>
        <v>1508</v>
      </c>
      <c r="C750" s="2">
        <v>15089552</v>
      </c>
      <c r="D750" s="2">
        <v>4527</v>
      </c>
      <c r="E750" s="2" t="str">
        <f t="shared" si="47"/>
        <v>150895524527</v>
      </c>
      <c r="F750" s="8">
        <v>11035</v>
      </c>
      <c r="G750" s="2" t="s">
        <v>726</v>
      </c>
      <c r="H750" s="8">
        <f>+SUMIF(Ajustes!$C:$C,'Balance de Prueba'!$E750,Ajustes!E:E)</f>
        <v>0</v>
      </c>
      <c r="I750" s="8">
        <f>+SUMIF(Ajustes!$C:$C,'Balance de Prueba'!$E750,Ajustes!F:F)</f>
        <v>11035</v>
      </c>
      <c r="J750" s="3">
        <f t="shared" si="48"/>
        <v>0</v>
      </c>
    </row>
    <row r="751" spans="1:10" ht="12.75" hidden="1" customHeight="1" x14ac:dyDescent="0.3">
      <c r="A751" s="2" t="str">
        <f t="shared" si="49"/>
        <v>15</v>
      </c>
      <c r="B751" s="2" t="str">
        <f t="shared" si="46"/>
        <v>1512</v>
      </c>
      <c r="C751" s="2">
        <v>15120511</v>
      </c>
      <c r="D751" s="2">
        <v>607</v>
      </c>
      <c r="E751" s="2" t="str">
        <f t="shared" si="47"/>
        <v>15120511607</v>
      </c>
      <c r="F751" s="8">
        <v>171882250</v>
      </c>
      <c r="G751" s="2" t="s">
        <v>727</v>
      </c>
      <c r="H751" s="8">
        <f>+SUMIF(Ajustes!$C:$C,'Balance de Prueba'!$E751,Ajustes!E:E)</f>
        <v>171882250</v>
      </c>
      <c r="I751" s="8">
        <f>+SUMIF(Ajustes!$C:$C,'Balance de Prueba'!$E751,Ajustes!F:F)</f>
        <v>171882250</v>
      </c>
      <c r="J751" s="3">
        <f t="shared" si="48"/>
        <v>171882250</v>
      </c>
    </row>
    <row r="752" spans="1:10" ht="12.75" hidden="1" customHeight="1" x14ac:dyDescent="0.3">
      <c r="A752" s="2" t="str">
        <f t="shared" si="49"/>
        <v>15</v>
      </c>
      <c r="B752" s="2" t="str">
        <f t="shared" si="46"/>
        <v>1512</v>
      </c>
      <c r="C752" s="2">
        <v>15120511</v>
      </c>
      <c r="D752" s="2">
        <v>617</v>
      </c>
      <c r="E752" s="2" t="str">
        <f t="shared" si="47"/>
        <v>15120511617</v>
      </c>
      <c r="F752" s="8">
        <v>9490940</v>
      </c>
      <c r="G752" s="2" t="s">
        <v>728</v>
      </c>
      <c r="H752" s="8">
        <f>+SUMIF(Ajustes!$C:$C,'Balance de Prueba'!$E752,Ajustes!E:E)</f>
        <v>9490940</v>
      </c>
      <c r="I752" s="8">
        <f>+SUMIF(Ajustes!$C:$C,'Balance de Prueba'!$E752,Ajustes!F:F)</f>
        <v>9490940</v>
      </c>
      <c r="J752" s="3">
        <f t="shared" si="48"/>
        <v>9490940</v>
      </c>
    </row>
    <row r="753" spans="1:10" ht="12.75" hidden="1" customHeight="1" x14ac:dyDescent="0.3">
      <c r="A753" s="2" t="str">
        <f t="shared" si="49"/>
        <v>15</v>
      </c>
      <c r="B753" s="2" t="str">
        <f t="shared" si="46"/>
        <v>1512</v>
      </c>
      <c r="C753" s="2">
        <v>15120515</v>
      </c>
      <c r="D753" s="2">
        <v>621</v>
      </c>
      <c r="E753" s="2" t="str">
        <f t="shared" si="47"/>
        <v>15120515621</v>
      </c>
      <c r="F753" s="8">
        <v>1850235</v>
      </c>
      <c r="G753" s="2" t="s">
        <v>729</v>
      </c>
      <c r="H753" s="8">
        <f>+SUMIF(Ajustes!$C:$C,'Balance de Prueba'!$E753,Ajustes!E:E)</f>
        <v>1850235</v>
      </c>
      <c r="I753" s="8">
        <f>+SUMIF(Ajustes!$C:$C,'Balance de Prueba'!$E753,Ajustes!F:F)</f>
        <v>1850235</v>
      </c>
      <c r="J753" s="3">
        <f t="shared" si="48"/>
        <v>1850235</v>
      </c>
    </row>
    <row r="754" spans="1:10" ht="12.75" hidden="1" customHeight="1" x14ac:dyDescent="0.3">
      <c r="A754" s="2" t="str">
        <f t="shared" si="49"/>
        <v>15</v>
      </c>
      <c r="B754" s="2" t="str">
        <f t="shared" si="46"/>
        <v>1512</v>
      </c>
      <c r="C754" s="2">
        <v>15120521</v>
      </c>
      <c r="D754" s="2">
        <v>620</v>
      </c>
      <c r="E754" s="2" t="str">
        <f t="shared" si="47"/>
        <v>15120521620</v>
      </c>
      <c r="F754" s="8">
        <v>277815</v>
      </c>
      <c r="G754" s="2" t="s">
        <v>730</v>
      </c>
      <c r="H754" s="8">
        <f>+SUMIF(Ajustes!$C:$C,'Balance de Prueba'!$E754,Ajustes!E:E)</f>
        <v>277815</v>
      </c>
      <c r="I754" s="8">
        <f>+SUMIF(Ajustes!$C:$C,'Balance de Prueba'!$E754,Ajustes!F:F)</f>
        <v>277815</v>
      </c>
      <c r="J754" s="3">
        <f t="shared" si="48"/>
        <v>277815</v>
      </c>
    </row>
    <row r="755" spans="1:10" ht="12.75" hidden="1" customHeight="1" x14ac:dyDescent="0.3">
      <c r="A755" s="2" t="str">
        <f t="shared" si="49"/>
        <v>15</v>
      </c>
      <c r="B755" s="2" t="str">
        <f t="shared" si="46"/>
        <v>1512</v>
      </c>
      <c r="C755" s="2">
        <v>15120526</v>
      </c>
      <c r="D755" s="2">
        <v>607</v>
      </c>
      <c r="E755" s="2" t="str">
        <f t="shared" si="47"/>
        <v>15120526607</v>
      </c>
      <c r="F755" s="8">
        <v>37000</v>
      </c>
      <c r="G755" s="2" t="s">
        <v>731</v>
      </c>
      <c r="H755" s="8">
        <f>+SUMIF(Ajustes!$C:$C,'Balance de Prueba'!$E755,Ajustes!E:E)</f>
        <v>37000</v>
      </c>
      <c r="I755" s="8">
        <f>+SUMIF(Ajustes!$C:$C,'Balance de Prueba'!$E755,Ajustes!F:F)</f>
        <v>37000</v>
      </c>
      <c r="J755" s="3">
        <f t="shared" si="48"/>
        <v>37000</v>
      </c>
    </row>
    <row r="756" spans="1:10" ht="12.75" hidden="1" customHeight="1" x14ac:dyDescent="0.3">
      <c r="A756" s="2" t="str">
        <f t="shared" si="49"/>
        <v>15</v>
      </c>
      <c r="B756" s="2" t="str">
        <f t="shared" si="46"/>
        <v>1512</v>
      </c>
      <c r="C756" s="2">
        <v>15120529</v>
      </c>
      <c r="D756" s="2">
        <v>617</v>
      </c>
      <c r="E756" s="2" t="str">
        <f t="shared" si="47"/>
        <v>15120529617</v>
      </c>
      <c r="F756" s="8">
        <v>1685976</v>
      </c>
      <c r="G756" s="2" t="s">
        <v>732</v>
      </c>
      <c r="H756" s="8">
        <f>+SUMIF(Ajustes!$C:$C,'Balance de Prueba'!$E756,Ajustes!E:E)</f>
        <v>1685976</v>
      </c>
      <c r="I756" s="8">
        <f>+SUMIF(Ajustes!$C:$C,'Balance de Prueba'!$E756,Ajustes!F:F)</f>
        <v>1685976</v>
      </c>
      <c r="J756" s="3">
        <f t="shared" si="48"/>
        <v>1685976</v>
      </c>
    </row>
    <row r="757" spans="1:10" ht="12.75" hidden="1" customHeight="1" x14ac:dyDescent="0.3">
      <c r="A757" s="2" t="str">
        <f t="shared" si="49"/>
        <v>15</v>
      </c>
      <c r="B757" s="2" t="str">
        <f t="shared" si="46"/>
        <v>1512</v>
      </c>
      <c r="C757" s="2">
        <v>15120529</v>
      </c>
      <c r="D757" s="2">
        <v>620</v>
      </c>
      <c r="E757" s="2" t="str">
        <f t="shared" si="47"/>
        <v>15120529620</v>
      </c>
      <c r="F757" s="8">
        <v>3674363</v>
      </c>
      <c r="G757" s="2" t="s">
        <v>733</v>
      </c>
      <c r="H757" s="8">
        <f>+SUMIF(Ajustes!$C:$C,'Balance de Prueba'!$E757,Ajustes!E:E)</f>
        <v>3674363</v>
      </c>
      <c r="I757" s="8">
        <f>+SUMIF(Ajustes!$C:$C,'Balance de Prueba'!$E757,Ajustes!F:F)</f>
        <v>3674363</v>
      </c>
      <c r="J757" s="3">
        <f t="shared" si="48"/>
        <v>3674363</v>
      </c>
    </row>
    <row r="758" spans="1:10" ht="12.75" hidden="1" customHeight="1" x14ac:dyDescent="0.3">
      <c r="A758" s="2" t="str">
        <f t="shared" si="49"/>
        <v>15</v>
      </c>
      <c r="B758" s="2" t="str">
        <f t="shared" si="46"/>
        <v>1512</v>
      </c>
      <c r="C758" s="2">
        <v>15120533</v>
      </c>
      <c r="D758" s="2">
        <v>607</v>
      </c>
      <c r="E758" s="2" t="str">
        <f t="shared" si="47"/>
        <v>15120533607</v>
      </c>
      <c r="F758" s="8">
        <v>10952038</v>
      </c>
      <c r="G758" s="2" t="s">
        <v>734</v>
      </c>
      <c r="H758" s="8">
        <f>+SUMIF(Ajustes!$C:$C,'Balance de Prueba'!$E758,Ajustes!E:E)</f>
        <v>10952038</v>
      </c>
      <c r="I758" s="8">
        <f>+SUMIF(Ajustes!$C:$C,'Balance de Prueba'!$E758,Ajustes!F:F)</f>
        <v>10952038</v>
      </c>
      <c r="J758" s="3">
        <f t="shared" si="48"/>
        <v>10952038</v>
      </c>
    </row>
    <row r="759" spans="1:10" ht="12.75" hidden="1" customHeight="1" x14ac:dyDescent="0.3">
      <c r="A759" s="2" t="str">
        <f t="shared" si="49"/>
        <v>15</v>
      </c>
      <c r="B759" s="2" t="str">
        <f t="shared" si="46"/>
        <v>1512</v>
      </c>
      <c r="C759" s="2">
        <v>15120533</v>
      </c>
      <c r="D759" s="2">
        <v>613</v>
      </c>
      <c r="E759" s="2" t="str">
        <f t="shared" si="47"/>
        <v>15120533613</v>
      </c>
      <c r="F759" s="8">
        <v>2593266</v>
      </c>
      <c r="G759" s="2" t="s">
        <v>735</v>
      </c>
      <c r="H759" s="8">
        <f>+SUMIF(Ajustes!$C:$C,'Balance de Prueba'!$E759,Ajustes!E:E)</f>
        <v>2593266</v>
      </c>
      <c r="I759" s="8">
        <f>+SUMIF(Ajustes!$C:$C,'Balance de Prueba'!$E759,Ajustes!F:F)</f>
        <v>2593266</v>
      </c>
      <c r="J759" s="3">
        <f t="shared" si="48"/>
        <v>2593266</v>
      </c>
    </row>
    <row r="760" spans="1:10" ht="12.75" hidden="1" customHeight="1" x14ac:dyDescent="0.3">
      <c r="A760" s="2" t="str">
        <f t="shared" si="49"/>
        <v>15</v>
      </c>
      <c r="B760" s="2" t="str">
        <f t="shared" si="46"/>
        <v>1512</v>
      </c>
      <c r="C760" s="2">
        <v>15120533</v>
      </c>
      <c r="D760" s="2">
        <v>617</v>
      </c>
      <c r="E760" s="2" t="str">
        <f t="shared" si="47"/>
        <v>15120533617</v>
      </c>
      <c r="F760" s="8">
        <v>14912315</v>
      </c>
      <c r="G760" s="2" t="s">
        <v>736</v>
      </c>
      <c r="H760" s="8">
        <f>+SUMIF(Ajustes!$C:$C,'Balance de Prueba'!$E760,Ajustes!E:E)</f>
        <v>14912315</v>
      </c>
      <c r="I760" s="8">
        <f>+SUMIF(Ajustes!$C:$C,'Balance de Prueba'!$E760,Ajustes!F:F)</f>
        <v>14912315</v>
      </c>
      <c r="J760" s="3">
        <f t="shared" si="48"/>
        <v>14912315</v>
      </c>
    </row>
    <row r="761" spans="1:10" ht="12.75" hidden="1" customHeight="1" x14ac:dyDescent="0.3">
      <c r="A761" s="2" t="str">
        <f t="shared" si="49"/>
        <v>15</v>
      </c>
      <c r="B761" s="2" t="str">
        <f t="shared" si="46"/>
        <v>1512</v>
      </c>
      <c r="C761" s="2">
        <v>15120533</v>
      </c>
      <c r="D761" s="2">
        <v>620</v>
      </c>
      <c r="E761" s="2" t="str">
        <f t="shared" si="47"/>
        <v>15120533620</v>
      </c>
      <c r="F761" s="8">
        <v>291154</v>
      </c>
      <c r="G761" s="2" t="s">
        <v>737</v>
      </c>
      <c r="H761" s="8">
        <f>+SUMIF(Ajustes!$C:$C,'Balance de Prueba'!$E761,Ajustes!E:E)</f>
        <v>291154</v>
      </c>
      <c r="I761" s="8">
        <f>+SUMIF(Ajustes!$C:$C,'Balance de Prueba'!$E761,Ajustes!F:F)</f>
        <v>291154</v>
      </c>
      <c r="J761" s="3">
        <f t="shared" si="48"/>
        <v>291154</v>
      </c>
    </row>
    <row r="762" spans="1:10" ht="12.75" hidden="1" customHeight="1" x14ac:dyDescent="0.3">
      <c r="A762" s="2" t="str">
        <f t="shared" si="49"/>
        <v>15</v>
      </c>
      <c r="B762" s="2" t="str">
        <f t="shared" si="46"/>
        <v>1512</v>
      </c>
      <c r="C762" s="2">
        <v>15120533</v>
      </c>
      <c r="D762" s="2">
        <v>621</v>
      </c>
      <c r="E762" s="2" t="str">
        <f t="shared" si="47"/>
        <v>15120533621</v>
      </c>
      <c r="F762" s="8">
        <v>72871</v>
      </c>
      <c r="G762" s="2" t="s">
        <v>738</v>
      </c>
      <c r="H762" s="8">
        <f>+SUMIF(Ajustes!$C:$C,'Balance de Prueba'!$E762,Ajustes!E:E)</f>
        <v>72871</v>
      </c>
      <c r="I762" s="8">
        <f>+SUMIF(Ajustes!$C:$C,'Balance de Prueba'!$E762,Ajustes!F:F)</f>
        <v>72871</v>
      </c>
      <c r="J762" s="3">
        <f t="shared" si="48"/>
        <v>72871</v>
      </c>
    </row>
    <row r="763" spans="1:10" ht="12.75" hidden="1" customHeight="1" x14ac:dyDescent="0.3">
      <c r="A763" s="2" t="str">
        <f t="shared" si="49"/>
        <v>15</v>
      </c>
      <c r="B763" s="2" t="str">
        <f t="shared" si="46"/>
        <v>1512</v>
      </c>
      <c r="C763" s="2">
        <v>15120534</v>
      </c>
      <c r="D763" s="2">
        <v>607</v>
      </c>
      <c r="E763" s="2" t="str">
        <f t="shared" si="47"/>
        <v>15120534607</v>
      </c>
      <c r="F763" s="8">
        <v>22500</v>
      </c>
      <c r="G763" s="2" t="s">
        <v>739</v>
      </c>
      <c r="H763" s="8">
        <f>+SUMIF(Ajustes!$C:$C,'Balance de Prueba'!$E763,Ajustes!E:E)</f>
        <v>22500</v>
      </c>
      <c r="I763" s="8">
        <f>+SUMIF(Ajustes!$C:$C,'Balance de Prueba'!$E763,Ajustes!F:F)</f>
        <v>22500</v>
      </c>
      <c r="J763" s="3">
        <f t="shared" si="48"/>
        <v>22500</v>
      </c>
    </row>
    <row r="764" spans="1:10" ht="12.75" hidden="1" customHeight="1" x14ac:dyDescent="0.3">
      <c r="A764" s="2" t="str">
        <f t="shared" si="49"/>
        <v>15</v>
      </c>
      <c r="B764" s="2" t="str">
        <f t="shared" si="46"/>
        <v>1512</v>
      </c>
      <c r="C764" s="2">
        <v>15120535</v>
      </c>
      <c r="D764" s="2">
        <v>607</v>
      </c>
      <c r="E764" s="2" t="str">
        <f t="shared" si="47"/>
        <v>15120535607</v>
      </c>
      <c r="F764" s="8">
        <v>132885</v>
      </c>
      <c r="G764" s="2" t="s">
        <v>740</v>
      </c>
      <c r="H764" s="8">
        <f>+SUMIF(Ajustes!$C:$C,'Balance de Prueba'!$E764,Ajustes!E:E)</f>
        <v>132885</v>
      </c>
      <c r="I764" s="8">
        <f>+SUMIF(Ajustes!$C:$C,'Balance de Prueba'!$E764,Ajustes!F:F)</f>
        <v>132885</v>
      </c>
      <c r="J764" s="3">
        <f t="shared" si="48"/>
        <v>132885</v>
      </c>
    </row>
    <row r="765" spans="1:10" ht="12.75" hidden="1" customHeight="1" x14ac:dyDescent="0.3">
      <c r="A765" s="2" t="str">
        <f t="shared" si="49"/>
        <v>15</v>
      </c>
      <c r="B765" s="2" t="str">
        <f t="shared" si="46"/>
        <v>1512</v>
      </c>
      <c r="C765" s="2">
        <v>15120535</v>
      </c>
      <c r="D765" s="2">
        <v>613</v>
      </c>
      <c r="E765" s="2" t="str">
        <f t="shared" si="47"/>
        <v>15120535613</v>
      </c>
      <c r="F765" s="8">
        <v>41400</v>
      </c>
      <c r="G765" s="2" t="s">
        <v>741</v>
      </c>
      <c r="H765" s="8">
        <f>+SUMIF(Ajustes!$C:$C,'Balance de Prueba'!$E765,Ajustes!E:E)</f>
        <v>41400</v>
      </c>
      <c r="I765" s="8">
        <f>+SUMIF(Ajustes!$C:$C,'Balance de Prueba'!$E765,Ajustes!F:F)</f>
        <v>41400</v>
      </c>
      <c r="J765" s="3">
        <f t="shared" si="48"/>
        <v>41400</v>
      </c>
    </row>
    <row r="766" spans="1:10" ht="12.75" hidden="1" customHeight="1" x14ac:dyDescent="0.3">
      <c r="A766" s="2" t="str">
        <f t="shared" si="49"/>
        <v>15</v>
      </c>
      <c r="B766" s="2" t="str">
        <f t="shared" si="46"/>
        <v>1512</v>
      </c>
      <c r="C766" s="2">
        <v>15120535</v>
      </c>
      <c r="D766" s="2">
        <v>617</v>
      </c>
      <c r="E766" s="2" t="str">
        <f t="shared" si="47"/>
        <v>15120535617</v>
      </c>
      <c r="F766" s="8">
        <v>227400</v>
      </c>
      <c r="G766" s="2" t="s">
        <v>742</v>
      </c>
      <c r="H766" s="8">
        <f>+SUMIF(Ajustes!$C:$C,'Balance de Prueba'!$E766,Ajustes!E:E)</f>
        <v>227400</v>
      </c>
      <c r="I766" s="8">
        <f>+SUMIF(Ajustes!$C:$C,'Balance de Prueba'!$E766,Ajustes!F:F)</f>
        <v>227400</v>
      </c>
      <c r="J766" s="3">
        <f t="shared" si="48"/>
        <v>227400</v>
      </c>
    </row>
    <row r="767" spans="1:10" ht="12.75" hidden="1" customHeight="1" x14ac:dyDescent="0.3">
      <c r="A767" s="2" t="str">
        <f t="shared" si="49"/>
        <v>15</v>
      </c>
      <c r="B767" s="2" t="str">
        <f t="shared" si="46"/>
        <v>1512</v>
      </c>
      <c r="C767" s="2">
        <v>15120535</v>
      </c>
      <c r="D767" s="2">
        <v>623</v>
      </c>
      <c r="E767" s="2" t="str">
        <f t="shared" si="47"/>
        <v>15120535623</v>
      </c>
      <c r="F767" s="8">
        <v>222800</v>
      </c>
      <c r="G767" s="2" t="s">
        <v>743</v>
      </c>
      <c r="H767" s="8">
        <f>+SUMIF(Ajustes!$C:$C,'Balance de Prueba'!$E767,Ajustes!E:E)</f>
        <v>222800</v>
      </c>
      <c r="I767" s="8">
        <f>+SUMIF(Ajustes!$C:$C,'Balance de Prueba'!$E767,Ajustes!F:F)</f>
        <v>222800</v>
      </c>
      <c r="J767" s="3">
        <f t="shared" si="48"/>
        <v>222800</v>
      </c>
    </row>
    <row r="768" spans="1:10" ht="12.75" hidden="1" customHeight="1" x14ac:dyDescent="0.3">
      <c r="A768" s="2" t="str">
        <f t="shared" si="49"/>
        <v>15</v>
      </c>
      <c r="B768" s="2" t="str">
        <f t="shared" si="46"/>
        <v>1512</v>
      </c>
      <c r="C768" s="2">
        <v>15120536</v>
      </c>
      <c r="D768" s="2">
        <v>607</v>
      </c>
      <c r="E768" s="2" t="str">
        <f t="shared" si="47"/>
        <v>15120536607</v>
      </c>
      <c r="F768" s="8">
        <v>1154</v>
      </c>
      <c r="G768" s="2" t="s">
        <v>744</v>
      </c>
      <c r="H768" s="8">
        <f>+SUMIF(Ajustes!$C:$C,'Balance de Prueba'!$E768,Ajustes!E:E)</f>
        <v>1154</v>
      </c>
      <c r="I768" s="8">
        <f>+SUMIF(Ajustes!$C:$C,'Balance de Prueba'!$E768,Ajustes!F:F)</f>
        <v>1154</v>
      </c>
      <c r="J768" s="3">
        <f t="shared" si="48"/>
        <v>1154</v>
      </c>
    </row>
    <row r="769" spans="1:10" ht="12.75" hidden="1" customHeight="1" x14ac:dyDescent="0.3">
      <c r="A769" s="2" t="str">
        <f t="shared" si="49"/>
        <v>15</v>
      </c>
      <c r="B769" s="2" t="str">
        <f t="shared" si="46"/>
        <v>1512</v>
      </c>
      <c r="C769" s="2">
        <v>15120536</v>
      </c>
      <c r="D769" s="2">
        <v>613</v>
      </c>
      <c r="E769" s="2" t="str">
        <f t="shared" si="47"/>
        <v>15120536613</v>
      </c>
      <c r="F769" s="8">
        <v>31822</v>
      </c>
      <c r="G769" s="2" t="s">
        <v>745</v>
      </c>
      <c r="H769" s="8">
        <f>+SUMIF(Ajustes!$C:$C,'Balance de Prueba'!$E769,Ajustes!E:E)</f>
        <v>31822</v>
      </c>
      <c r="I769" s="8">
        <f>+SUMIF(Ajustes!$C:$C,'Balance de Prueba'!$E769,Ajustes!F:F)</f>
        <v>31822</v>
      </c>
      <c r="J769" s="3">
        <f t="shared" si="48"/>
        <v>31822</v>
      </c>
    </row>
    <row r="770" spans="1:10" ht="12.75" hidden="1" customHeight="1" x14ac:dyDescent="0.3">
      <c r="A770" s="2" t="str">
        <f t="shared" si="49"/>
        <v>15</v>
      </c>
      <c r="B770" s="2" t="str">
        <f t="shared" si="46"/>
        <v>1512</v>
      </c>
      <c r="C770" s="2">
        <v>15120536</v>
      </c>
      <c r="D770" s="2">
        <v>617</v>
      </c>
      <c r="E770" s="2" t="str">
        <f t="shared" si="47"/>
        <v>15120536617</v>
      </c>
      <c r="F770" s="8">
        <v>3770</v>
      </c>
      <c r="G770" s="2" t="s">
        <v>746</v>
      </c>
      <c r="H770" s="8">
        <f>+SUMIF(Ajustes!$C:$C,'Balance de Prueba'!$E770,Ajustes!E:E)</f>
        <v>3770</v>
      </c>
      <c r="I770" s="8">
        <f>+SUMIF(Ajustes!$C:$C,'Balance de Prueba'!$E770,Ajustes!F:F)</f>
        <v>3770</v>
      </c>
      <c r="J770" s="3">
        <f t="shared" si="48"/>
        <v>3770</v>
      </c>
    </row>
    <row r="771" spans="1:10" ht="12.75" hidden="1" customHeight="1" x14ac:dyDescent="0.3">
      <c r="A771" s="2" t="str">
        <f t="shared" si="49"/>
        <v>15</v>
      </c>
      <c r="B771" s="2" t="str">
        <f t="shared" si="46"/>
        <v>1512</v>
      </c>
      <c r="C771" s="2">
        <v>15120539</v>
      </c>
      <c r="D771" s="2">
        <v>607</v>
      </c>
      <c r="E771" s="2" t="str">
        <f t="shared" si="47"/>
        <v>15120539607</v>
      </c>
      <c r="F771" s="8">
        <v>1467909</v>
      </c>
      <c r="G771" s="2" t="s">
        <v>747</v>
      </c>
      <c r="H771" s="8">
        <f>+SUMIF(Ajustes!$C:$C,'Balance de Prueba'!$E771,Ajustes!E:E)</f>
        <v>1467909</v>
      </c>
      <c r="I771" s="8">
        <f>+SUMIF(Ajustes!$C:$C,'Balance de Prueba'!$E771,Ajustes!F:F)</f>
        <v>1467909</v>
      </c>
      <c r="J771" s="3">
        <f t="shared" si="48"/>
        <v>1467909</v>
      </c>
    </row>
    <row r="772" spans="1:10" ht="12.75" hidden="1" customHeight="1" x14ac:dyDescent="0.3">
      <c r="A772" s="2" t="str">
        <f t="shared" si="49"/>
        <v>15</v>
      </c>
      <c r="B772" s="2" t="str">
        <f t="shared" si="46"/>
        <v>1512</v>
      </c>
      <c r="C772" s="2">
        <v>15120539</v>
      </c>
      <c r="D772" s="2">
        <v>613</v>
      </c>
      <c r="E772" s="2" t="str">
        <f t="shared" si="47"/>
        <v>15120539613</v>
      </c>
      <c r="F772" s="8">
        <v>96000</v>
      </c>
      <c r="G772" s="2" t="s">
        <v>748</v>
      </c>
      <c r="H772" s="8">
        <f>+SUMIF(Ajustes!$C:$C,'Balance de Prueba'!$E772,Ajustes!E:E)</f>
        <v>96000</v>
      </c>
      <c r="I772" s="8">
        <f>+SUMIF(Ajustes!$C:$C,'Balance de Prueba'!$E772,Ajustes!F:F)</f>
        <v>96000</v>
      </c>
      <c r="J772" s="3">
        <f t="shared" si="48"/>
        <v>96000</v>
      </c>
    </row>
    <row r="773" spans="1:10" ht="12.75" hidden="1" customHeight="1" x14ac:dyDescent="0.3">
      <c r="A773" s="2" t="str">
        <f t="shared" si="49"/>
        <v>15</v>
      </c>
      <c r="B773" s="2" t="str">
        <f t="shared" si="46"/>
        <v>1512</v>
      </c>
      <c r="C773" s="2">
        <v>15120539</v>
      </c>
      <c r="D773" s="2">
        <v>617</v>
      </c>
      <c r="E773" s="2" t="str">
        <f t="shared" si="47"/>
        <v>15120539617</v>
      </c>
      <c r="F773" s="8">
        <v>376981</v>
      </c>
      <c r="G773" s="2" t="s">
        <v>736</v>
      </c>
      <c r="H773" s="8">
        <f>+SUMIF(Ajustes!$C:$C,'Balance de Prueba'!$E773,Ajustes!E:E)</f>
        <v>376981</v>
      </c>
      <c r="I773" s="8">
        <f>+SUMIF(Ajustes!$C:$C,'Balance de Prueba'!$E773,Ajustes!F:F)</f>
        <v>376981</v>
      </c>
      <c r="J773" s="3">
        <f t="shared" si="48"/>
        <v>376981</v>
      </c>
    </row>
    <row r="774" spans="1:10" ht="12.75" hidden="1" customHeight="1" x14ac:dyDescent="0.3">
      <c r="A774" s="2" t="str">
        <f t="shared" si="49"/>
        <v>15</v>
      </c>
      <c r="B774" s="2" t="str">
        <f t="shared" ref="B774:B837" si="50">+LEFT(C774,4)</f>
        <v>1512</v>
      </c>
      <c r="C774" s="2">
        <v>15120539</v>
      </c>
      <c r="D774" s="2">
        <v>620</v>
      </c>
      <c r="E774" s="2" t="str">
        <f t="shared" ref="E774:E837" si="51">+C774&amp;D774</f>
        <v>15120539620</v>
      </c>
      <c r="F774" s="8">
        <v>103422</v>
      </c>
      <c r="G774" s="2" t="s">
        <v>749</v>
      </c>
      <c r="H774" s="8">
        <f>+SUMIF(Ajustes!$C:$C,'Balance de Prueba'!$E774,Ajustes!E:E)</f>
        <v>103422</v>
      </c>
      <c r="I774" s="8">
        <f>+SUMIF(Ajustes!$C:$C,'Balance de Prueba'!$E774,Ajustes!F:F)</f>
        <v>103422</v>
      </c>
      <c r="J774" s="3">
        <f t="shared" ref="J774:J837" si="52">+F774+H774-I774</f>
        <v>103422</v>
      </c>
    </row>
    <row r="775" spans="1:10" ht="12.75" hidden="1" customHeight="1" x14ac:dyDescent="0.3">
      <c r="A775" s="2" t="str">
        <f t="shared" si="49"/>
        <v>15</v>
      </c>
      <c r="B775" s="2" t="str">
        <f t="shared" si="50"/>
        <v>1512</v>
      </c>
      <c r="C775" s="2">
        <v>15120540</v>
      </c>
      <c r="D775" s="2">
        <v>607</v>
      </c>
      <c r="E775" s="2" t="str">
        <f t="shared" si="51"/>
        <v>15120540607</v>
      </c>
      <c r="F775" s="8">
        <v>5560208</v>
      </c>
      <c r="G775" s="2" t="s">
        <v>750</v>
      </c>
      <c r="H775" s="8">
        <f>+SUMIF(Ajustes!$C:$C,'Balance de Prueba'!$E775,Ajustes!E:E)</f>
        <v>5560208</v>
      </c>
      <c r="I775" s="8">
        <f>+SUMIF(Ajustes!$C:$C,'Balance de Prueba'!$E775,Ajustes!F:F)</f>
        <v>5560208</v>
      </c>
      <c r="J775" s="3">
        <f t="shared" si="52"/>
        <v>5560208</v>
      </c>
    </row>
    <row r="776" spans="1:10" ht="12.75" hidden="1" customHeight="1" x14ac:dyDescent="0.3">
      <c r="A776" s="2" t="str">
        <f t="shared" si="49"/>
        <v>15</v>
      </c>
      <c r="B776" s="2" t="str">
        <f t="shared" si="50"/>
        <v>1512</v>
      </c>
      <c r="C776" s="2">
        <v>15120540</v>
      </c>
      <c r="D776" s="2">
        <v>617</v>
      </c>
      <c r="E776" s="2" t="str">
        <f t="shared" si="51"/>
        <v>15120540617</v>
      </c>
      <c r="F776" s="8">
        <v>4168783</v>
      </c>
      <c r="G776" s="2" t="s">
        <v>751</v>
      </c>
      <c r="H776" s="8">
        <f>+SUMIF(Ajustes!$C:$C,'Balance de Prueba'!$E776,Ajustes!E:E)</f>
        <v>4168783</v>
      </c>
      <c r="I776" s="8">
        <f>+SUMIF(Ajustes!$C:$C,'Balance de Prueba'!$E776,Ajustes!F:F)</f>
        <v>4168783</v>
      </c>
      <c r="J776" s="3">
        <f t="shared" si="52"/>
        <v>4168783</v>
      </c>
    </row>
    <row r="777" spans="1:10" ht="12.75" hidden="1" customHeight="1" x14ac:dyDescent="0.3">
      <c r="A777" s="2" t="str">
        <f t="shared" ref="A777:A840" si="53">+LEFT(C777,2)</f>
        <v>15</v>
      </c>
      <c r="B777" s="2" t="str">
        <f t="shared" si="50"/>
        <v>1512</v>
      </c>
      <c r="C777" s="2">
        <v>15120540</v>
      </c>
      <c r="D777" s="2">
        <v>620</v>
      </c>
      <c r="E777" s="2" t="str">
        <f t="shared" si="51"/>
        <v>15120540620</v>
      </c>
      <c r="F777" s="8">
        <v>766558</v>
      </c>
      <c r="G777" s="2" t="s">
        <v>752</v>
      </c>
      <c r="H777" s="8">
        <f>+SUMIF(Ajustes!$C:$C,'Balance de Prueba'!$E777,Ajustes!E:E)</f>
        <v>766558</v>
      </c>
      <c r="I777" s="8">
        <f>+SUMIF(Ajustes!$C:$C,'Balance de Prueba'!$E777,Ajustes!F:F)</f>
        <v>766558</v>
      </c>
      <c r="J777" s="3">
        <f t="shared" si="52"/>
        <v>766558</v>
      </c>
    </row>
    <row r="778" spans="1:10" ht="12.75" hidden="1" customHeight="1" x14ac:dyDescent="0.3">
      <c r="A778" s="2" t="str">
        <f t="shared" si="53"/>
        <v>15</v>
      </c>
      <c r="B778" s="2" t="str">
        <f t="shared" si="50"/>
        <v>1512</v>
      </c>
      <c r="C778" s="2">
        <v>15120540</v>
      </c>
      <c r="D778" s="2">
        <v>621</v>
      </c>
      <c r="E778" s="2" t="str">
        <f t="shared" si="51"/>
        <v>15120540621</v>
      </c>
      <c r="F778" s="8">
        <v>7973106</v>
      </c>
      <c r="G778" s="2" t="s">
        <v>753</v>
      </c>
      <c r="H778" s="8">
        <f>+SUMIF(Ajustes!$C:$C,'Balance de Prueba'!$E778,Ajustes!E:E)</f>
        <v>7973106</v>
      </c>
      <c r="I778" s="8">
        <f>+SUMIF(Ajustes!$C:$C,'Balance de Prueba'!$E778,Ajustes!F:F)</f>
        <v>7973106</v>
      </c>
      <c r="J778" s="3">
        <f t="shared" si="52"/>
        <v>7973106</v>
      </c>
    </row>
    <row r="779" spans="1:10" ht="12.75" hidden="1" customHeight="1" x14ac:dyDescent="0.3">
      <c r="A779" s="2" t="str">
        <f t="shared" si="53"/>
        <v>15</v>
      </c>
      <c r="B779" s="2" t="str">
        <f t="shared" si="50"/>
        <v>1512</v>
      </c>
      <c r="C779" s="2">
        <v>15120542</v>
      </c>
      <c r="D779" s="2">
        <v>617</v>
      </c>
      <c r="E779" s="2" t="str">
        <f t="shared" si="51"/>
        <v>15120542617</v>
      </c>
      <c r="F779" s="8">
        <v>2055</v>
      </c>
      <c r="G779" s="2" t="s">
        <v>754</v>
      </c>
      <c r="H779" s="8">
        <f>+SUMIF(Ajustes!$C:$C,'Balance de Prueba'!$E779,Ajustes!E:E)</f>
        <v>2055</v>
      </c>
      <c r="I779" s="8">
        <f>+SUMIF(Ajustes!$C:$C,'Balance de Prueba'!$E779,Ajustes!F:F)</f>
        <v>2055</v>
      </c>
      <c r="J779" s="3">
        <f t="shared" si="52"/>
        <v>2055</v>
      </c>
    </row>
    <row r="780" spans="1:10" ht="12.75" hidden="1" customHeight="1" x14ac:dyDescent="0.3">
      <c r="A780" s="2" t="str">
        <f t="shared" si="53"/>
        <v>15</v>
      </c>
      <c r="B780" s="2" t="str">
        <f t="shared" si="50"/>
        <v>1512</v>
      </c>
      <c r="C780" s="2">
        <v>15120543</v>
      </c>
      <c r="D780" s="2">
        <v>607</v>
      </c>
      <c r="E780" s="2" t="str">
        <f t="shared" si="51"/>
        <v>15120543607</v>
      </c>
      <c r="F780" s="8">
        <v>294000</v>
      </c>
      <c r="G780" s="2" t="s">
        <v>755</v>
      </c>
      <c r="H780" s="8">
        <f>+SUMIF(Ajustes!$C:$C,'Balance de Prueba'!$E780,Ajustes!E:E)</f>
        <v>294000</v>
      </c>
      <c r="I780" s="8">
        <f>+SUMIF(Ajustes!$C:$C,'Balance de Prueba'!$E780,Ajustes!F:F)</f>
        <v>294000</v>
      </c>
      <c r="J780" s="3">
        <f t="shared" si="52"/>
        <v>294000</v>
      </c>
    </row>
    <row r="781" spans="1:10" ht="12.75" hidden="1" customHeight="1" x14ac:dyDescent="0.3">
      <c r="A781" s="2" t="str">
        <f t="shared" si="53"/>
        <v>15</v>
      </c>
      <c r="B781" s="2" t="str">
        <f t="shared" si="50"/>
        <v>1512</v>
      </c>
      <c r="C781" s="2">
        <v>15120543</v>
      </c>
      <c r="D781" s="2">
        <v>617</v>
      </c>
      <c r="E781" s="2" t="str">
        <f t="shared" si="51"/>
        <v>15120543617</v>
      </c>
      <c r="F781" s="8">
        <v>2332250</v>
      </c>
      <c r="G781" s="2" t="s">
        <v>713</v>
      </c>
      <c r="H781" s="8">
        <f>+SUMIF(Ajustes!$C:$C,'Balance de Prueba'!$E781,Ajustes!E:E)</f>
        <v>2332250</v>
      </c>
      <c r="I781" s="8">
        <f>+SUMIF(Ajustes!$C:$C,'Balance de Prueba'!$E781,Ajustes!F:F)</f>
        <v>2332250</v>
      </c>
      <c r="J781" s="3">
        <f t="shared" si="52"/>
        <v>2332250</v>
      </c>
    </row>
    <row r="782" spans="1:10" ht="12.75" hidden="1" customHeight="1" x14ac:dyDescent="0.3">
      <c r="A782" s="2" t="str">
        <f t="shared" si="53"/>
        <v>15</v>
      </c>
      <c r="B782" s="2" t="str">
        <f t="shared" si="50"/>
        <v>1512</v>
      </c>
      <c r="C782" s="2">
        <v>15120549</v>
      </c>
      <c r="D782" s="2">
        <v>607</v>
      </c>
      <c r="E782" s="2" t="str">
        <f t="shared" si="51"/>
        <v>15120549607</v>
      </c>
      <c r="F782" s="8">
        <v>1247436</v>
      </c>
      <c r="G782" s="2" t="s">
        <v>756</v>
      </c>
      <c r="H782" s="8">
        <f>+SUMIF(Ajustes!$C:$C,'Balance de Prueba'!$E782,Ajustes!E:E)</f>
        <v>1247436</v>
      </c>
      <c r="I782" s="8">
        <f>+SUMIF(Ajustes!$C:$C,'Balance de Prueba'!$E782,Ajustes!F:F)</f>
        <v>1247436</v>
      </c>
      <c r="J782" s="3">
        <f t="shared" si="52"/>
        <v>1247436</v>
      </c>
    </row>
    <row r="783" spans="1:10" ht="12.75" hidden="1" customHeight="1" x14ac:dyDescent="0.3">
      <c r="A783" s="2" t="str">
        <f t="shared" si="53"/>
        <v>15</v>
      </c>
      <c r="B783" s="2" t="str">
        <f t="shared" si="50"/>
        <v>1512</v>
      </c>
      <c r="C783" s="2">
        <v>15120549</v>
      </c>
      <c r="D783" s="2">
        <v>613</v>
      </c>
      <c r="E783" s="2" t="str">
        <f t="shared" si="51"/>
        <v>15120549613</v>
      </c>
      <c r="F783" s="8">
        <v>1599697</v>
      </c>
      <c r="G783" s="2" t="s">
        <v>745</v>
      </c>
      <c r="H783" s="8">
        <f>+SUMIF(Ajustes!$C:$C,'Balance de Prueba'!$E783,Ajustes!E:E)</f>
        <v>1599697</v>
      </c>
      <c r="I783" s="8">
        <f>+SUMIF(Ajustes!$C:$C,'Balance de Prueba'!$E783,Ajustes!F:F)</f>
        <v>1599697</v>
      </c>
      <c r="J783" s="3">
        <f t="shared" si="52"/>
        <v>1599697</v>
      </c>
    </row>
    <row r="784" spans="1:10" ht="12.75" hidden="1" customHeight="1" x14ac:dyDescent="0.3">
      <c r="A784" s="2" t="str">
        <f t="shared" si="53"/>
        <v>15</v>
      </c>
      <c r="B784" s="2" t="str">
        <f t="shared" si="50"/>
        <v>1512</v>
      </c>
      <c r="C784" s="2">
        <v>15120549</v>
      </c>
      <c r="D784" s="2">
        <v>617</v>
      </c>
      <c r="E784" s="2" t="str">
        <f t="shared" si="51"/>
        <v>15120549617</v>
      </c>
      <c r="F784" s="8">
        <v>1713600</v>
      </c>
      <c r="G784" s="2" t="s">
        <v>737</v>
      </c>
      <c r="H784" s="8">
        <f>+SUMIF(Ajustes!$C:$C,'Balance de Prueba'!$E784,Ajustes!E:E)</f>
        <v>1713600</v>
      </c>
      <c r="I784" s="8">
        <f>+SUMIF(Ajustes!$C:$C,'Balance de Prueba'!$E784,Ajustes!F:F)</f>
        <v>1713600</v>
      </c>
      <c r="J784" s="3">
        <f t="shared" si="52"/>
        <v>1713600</v>
      </c>
    </row>
    <row r="785" spans="1:10" ht="12.75" hidden="1" customHeight="1" x14ac:dyDescent="0.3">
      <c r="A785" s="2" t="str">
        <f t="shared" si="53"/>
        <v>15</v>
      </c>
      <c r="B785" s="2" t="str">
        <f t="shared" si="50"/>
        <v>1512</v>
      </c>
      <c r="C785" s="2">
        <v>15120552</v>
      </c>
      <c r="D785" s="2">
        <v>607</v>
      </c>
      <c r="E785" s="2" t="str">
        <f t="shared" si="51"/>
        <v>15120552607</v>
      </c>
      <c r="F785" s="8">
        <v>17947758</v>
      </c>
      <c r="G785" s="2" t="s">
        <v>757</v>
      </c>
      <c r="H785" s="8">
        <f>+SUMIF(Ajustes!$C:$C,'Balance de Prueba'!$E785,Ajustes!E:E)</f>
        <v>17947758</v>
      </c>
      <c r="I785" s="8">
        <f>+SUMIF(Ajustes!$C:$C,'Balance de Prueba'!$E785,Ajustes!F:F)</f>
        <v>17947758</v>
      </c>
      <c r="J785" s="3">
        <f t="shared" si="52"/>
        <v>17947758</v>
      </c>
    </row>
    <row r="786" spans="1:10" ht="12.75" hidden="1" customHeight="1" x14ac:dyDescent="0.3">
      <c r="A786" s="2" t="str">
        <f t="shared" si="53"/>
        <v>15</v>
      </c>
      <c r="B786" s="2" t="str">
        <f t="shared" si="50"/>
        <v>1512</v>
      </c>
      <c r="C786" s="2">
        <v>15120552</v>
      </c>
      <c r="D786" s="2">
        <v>613</v>
      </c>
      <c r="E786" s="2" t="str">
        <f t="shared" si="51"/>
        <v>15120552613</v>
      </c>
      <c r="F786" s="8">
        <v>1225364</v>
      </c>
      <c r="G786" s="2" t="s">
        <v>758</v>
      </c>
      <c r="H786" s="8">
        <f>+SUMIF(Ajustes!$C:$C,'Balance de Prueba'!$E786,Ajustes!E:E)</f>
        <v>1225364</v>
      </c>
      <c r="I786" s="8">
        <f>+SUMIF(Ajustes!$C:$C,'Balance de Prueba'!$E786,Ajustes!F:F)</f>
        <v>1225364</v>
      </c>
      <c r="J786" s="3">
        <f t="shared" si="52"/>
        <v>1225364</v>
      </c>
    </row>
    <row r="787" spans="1:10" ht="12.75" hidden="1" customHeight="1" x14ac:dyDescent="0.3">
      <c r="A787" s="2" t="str">
        <f t="shared" si="53"/>
        <v>15</v>
      </c>
      <c r="B787" s="2" t="str">
        <f t="shared" si="50"/>
        <v>1512</v>
      </c>
      <c r="C787" s="2">
        <v>15120552</v>
      </c>
      <c r="D787" s="2">
        <v>617</v>
      </c>
      <c r="E787" s="2" t="str">
        <f t="shared" si="51"/>
        <v>15120552617</v>
      </c>
      <c r="F787" s="8">
        <v>2641254</v>
      </c>
      <c r="G787" s="2" t="s">
        <v>759</v>
      </c>
      <c r="H787" s="8">
        <f>+SUMIF(Ajustes!$C:$C,'Balance de Prueba'!$E787,Ajustes!E:E)</f>
        <v>2641254</v>
      </c>
      <c r="I787" s="8">
        <f>+SUMIF(Ajustes!$C:$C,'Balance de Prueba'!$E787,Ajustes!F:F)</f>
        <v>2641254</v>
      </c>
      <c r="J787" s="3">
        <f t="shared" si="52"/>
        <v>2641254</v>
      </c>
    </row>
    <row r="788" spans="1:10" ht="12.75" hidden="1" customHeight="1" x14ac:dyDescent="0.3">
      <c r="A788" s="2" t="str">
        <f t="shared" si="53"/>
        <v>15</v>
      </c>
      <c r="B788" s="2" t="str">
        <f t="shared" si="50"/>
        <v>1512</v>
      </c>
      <c r="C788" s="2">
        <v>15120552</v>
      </c>
      <c r="D788" s="2">
        <v>620</v>
      </c>
      <c r="E788" s="2" t="str">
        <f t="shared" si="51"/>
        <v>15120552620</v>
      </c>
      <c r="F788" s="8">
        <v>976322</v>
      </c>
      <c r="G788" s="2" t="s">
        <v>760</v>
      </c>
      <c r="H788" s="8">
        <f>+SUMIF(Ajustes!$C:$C,'Balance de Prueba'!$E788,Ajustes!E:E)</f>
        <v>976322</v>
      </c>
      <c r="I788" s="8">
        <f>+SUMIF(Ajustes!$C:$C,'Balance de Prueba'!$E788,Ajustes!F:F)</f>
        <v>976322</v>
      </c>
      <c r="J788" s="3">
        <f t="shared" si="52"/>
        <v>976322</v>
      </c>
    </row>
    <row r="789" spans="1:10" ht="12.75" hidden="1" customHeight="1" x14ac:dyDescent="0.3">
      <c r="A789" s="2" t="str">
        <f t="shared" si="53"/>
        <v>15</v>
      </c>
      <c r="B789" s="2" t="str">
        <f t="shared" si="50"/>
        <v>1512</v>
      </c>
      <c r="C789" s="2">
        <v>15120552</v>
      </c>
      <c r="D789" s="2">
        <v>621</v>
      </c>
      <c r="E789" s="2" t="str">
        <f t="shared" si="51"/>
        <v>15120552621</v>
      </c>
      <c r="F789" s="8">
        <v>1488784</v>
      </c>
      <c r="G789" s="2" t="s">
        <v>761</v>
      </c>
      <c r="H789" s="8">
        <f>+SUMIF(Ajustes!$C:$C,'Balance de Prueba'!$E789,Ajustes!E:E)</f>
        <v>1488784</v>
      </c>
      <c r="I789" s="8">
        <f>+SUMIF(Ajustes!$C:$C,'Balance de Prueba'!$E789,Ajustes!F:F)</f>
        <v>1488784</v>
      </c>
      <c r="J789" s="3">
        <f t="shared" si="52"/>
        <v>1488784</v>
      </c>
    </row>
    <row r="790" spans="1:10" ht="12.75" hidden="1" customHeight="1" x14ac:dyDescent="0.3">
      <c r="A790" s="2" t="str">
        <f t="shared" si="53"/>
        <v>15</v>
      </c>
      <c r="B790" s="2" t="str">
        <f t="shared" si="50"/>
        <v>1512</v>
      </c>
      <c r="C790" s="2">
        <v>15120552</v>
      </c>
      <c r="D790" s="2">
        <v>623</v>
      </c>
      <c r="E790" s="2" t="str">
        <f t="shared" si="51"/>
        <v>15120552623</v>
      </c>
      <c r="F790" s="8">
        <v>35648</v>
      </c>
      <c r="G790" s="2" t="s">
        <v>743</v>
      </c>
      <c r="H790" s="8">
        <f>+SUMIF(Ajustes!$C:$C,'Balance de Prueba'!$E790,Ajustes!E:E)</f>
        <v>35648</v>
      </c>
      <c r="I790" s="8">
        <f>+SUMIF(Ajustes!$C:$C,'Balance de Prueba'!$E790,Ajustes!F:F)</f>
        <v>35648</v>
      </c>
      <c r="J790" s="3">
        <f t="shared" si="52"/>
        <v>35648</v>
      </c>
    </row>
    <row r="791" spans="1:10" ht="12.75" hidden="1" customHeight="1" x14ac:dyDescent="0.3">
      <c r="A791" s="2" t="str">
        <f t="shared" si="53"/>
        <v>15</v>
      </c>
      <c r="B791" s="2" t="str">
        <f t="shared" si="50"/>
        <v>1512</v>
      </c>
      <c r="C791" s="2">
        <v>15120558</v>
      </c>
      <c r="D791" s="2">
        <v>613</v>
      </c>
      <c r="E791" s="2" t="str">
        <f t="shared" si="51"/>
        <v>15120558613</v>
      </c>
      <c r="F791" s="8">
        <v>500000</v>
      </c>
      <c r="G791" s="2" t="s">
        <v>745</v>
      </c>
      <c r="H791" s="8">
        <f>+SUMIF(Ajustes!$C:$C,'Balance de Prueba'!$E791,Ajustes!E:E)</f>
        <v>500000</v>
      </c>
      <c r="I791" s="8">
        <f>+SUMIF(Ajustes!$C:$C,'Balance de Prueba'!$E791,Ajustes!F:F)</f>
        <v>500000</v>
      </c>
      <c r="J791" s="3">
        <f t="shared" si="52"/>
        <v>500000</v>
      </c>
    </row>
    <row r="792" spans="1:10" ht="12.75" hidden="1" customHeight="1" x14ac:dyDescent="0.3">
      <c r="A792" s="2" t="str">
        <f t="shared" si="53"/>
        <v>15</v>
      </c>
      <c r="B792" s="2" t="str">
        <f t="shared" si="50"/>
        <v>1512</v>
      </c>
      <c r="C792" s="2">
        <v>15120558</v>
      </c>
      <c r="D792" s="2">
        <v>620</v>
      </c>
      <c r="E792" s="2" t="str">
        <f t="shared" si="51"/>
        <v>15120558620</v>
      </c>
      <c r="F792" s="8">
        <v>499758</v>
      </c>
      <c r="G792" s="2" t="s">
        <v>717</v>
      </c>
      <c r="H792" s="8">
        <f>+SUMIF(Ajustes!$C:$C,'Balance de Prueba'!$E792,Ajustes!E:E)</f>
        <v>499758</v>
      </c>
      <c r="I792" s="8">
        <f>+SUMIF(Ajustes!$C:$C,'Balance de Prueba'!$E792,Ajustes!F:F)</f>
        <v>499758</v>
      </c>
      <c r="J792" s="3">
        <f t="shared" si="52"/>
        <v>499758</v>
      </c>
    </row>
    <row r="793" spans="1:10" ht="12.75" hidden="1" customHeight="1" x14ac:dyDescent="0.3">
      <c r="A793" s="2" t="str">
        <f t="shared" si="53"/>
        <v>15</v>
      </c>
      <c r="B793" s="2" t="str">
        <f t="shared" si="50"/>
        <v>1512</v>
      </c>
      <c r="C793" s="2">
        <v>15120561</v>
      </c>
      <c r="D793" s="2">
        <v>607</v>
      </c>
      <c r="E793" s="2" t="str">
        <f t="shared" si="51"/>
        <v>15120561607</v>
      </c>
      <c r="F793" s="8">
        <v>80000</v>
      </c>
      <c r="G793" s="2" t="s">
        <v>762</v>
      </c>
      <c r="H793" s="8">
        <f>+SUMIF(Ajustes!$C:$C,'Balance de Prueba'!$E793,Ajustes!E:E)</f>
        <v>80000</v>
      </c>
      <c r="I793" s="8">
        <f>+SUMIF(Ajustes!$C:$C,'Balance de Prueba'!$E793,Ajustes!F:F)</f>
        <v>80000</v>
      </c>
      <c r="J793" s="3">
        <f t="shared" si="52"/>
        <v>80000</v>
      </c>
    </row>
    <row r="794" spans="1:10" ht="12.75" hidden="1" customHeight="1" x14ac:dyDescent="0.3">
      <c r="A794" s="2" t="str">
        <f t="shared" si="53"/>
        <v>15</v>
      </c>
      <c r="B794" s="2" t="str">
        <f t="shared" si="50"/>
        <v>1512</v>
      </c>
      <c r="C794" s="2">
        <v>15120561</v>
      </c>
      <c r="D794" s="2">
        <v>620</v>
      </c>
      <c r="E794" s="2" t="str">
        <f t="shared" si="51"/>
        <v>15120561620</v>
      </c>
      <c r="F794" s="8">
        <v>14900</v>
      </c>
      <c r="G794" s="2" t="s">
        <v>763</v>
      </c>
      <c r="H794" s="8">
        <f>+SUMIF(Ajustes!$C:$C,'Balance de Prueba'!$E794,Ajustes!E:E)</f>
        <v>14900</v>
      </c>
      <c r="I794" s="8">
        <f>+SUMIF(Ajustes!$C:$C,'Balance de Prueba'!$E794,Ajustes!F:F)</f>
        <v>14900</v>
      </c>
      <c r="J794" s="3">
        <f t="shared" si="52"/>
        <v>14900</v>
      </c>
    </row>
    <row r="795" spans="1:10" ht="12.75" hidden="1" customHeight="1" x14ac:dyDescent="0.3">
      <c r="A795" s="2" t="str">
        <f t="shared" si="53"/>
        <v>15</v>
      </c>
      <c r="B795" s="2" t="str">
        <f t="shared" si="50"/>
        <v>1512</v>
      </c>
      <c r="C795" s="2">
        <v>15120567</v>
      </c>
      <c r="D795" s="2">
        <v>607</v>
      </c>
      <c r="E795" s="2" t="str">
        <f t="shared" si="51"/>
        <v>15120567607</v>
      </c>
      <c r="F795" s="8">
        <v>723550</v>
      </c>
      <c r="G795" s="2" t="s">
        <v>764</v>
      </c>
      <c r="H795" s="8">
        <f>+SUMIF(Ajustes!$C:$C,'Balance de Prueba'!$E795,Ajustes!E:E)</f>
        <v>723550</v>
      </c>
      <c r="I795" s="8">
        <f>+SUMIF(Ajustes!$C:$C,'Balance de Prueba'!$E795,Ajustes!F:F)</f>
        <v>723550</v>
      </c>
      <c r="J795" s="3">
        <f t="shared" si="52"/>
        <v>723550</v>
      </c>
    </row>
    <row r="796" spans="1:10" ht="12.75" hidden="1" customHeight="1" x14ac:dyDescent="0.3">
      <c r="A796" s="2" t="str">
        <f t="shared" si="53"/>
        <v>15</v>
      </c>
      <c r="B796" s="2" t="str">
        <f t="shared" si="50"/>
        <v>1512</v>
      </c>
      <c r="C796" s="2">
        <v>15120567</v>
      </c>
      <c r="D796" s="2">
        <v>613</v>
      </c>
      <c r="E796" s="2" t="str">
        <f t="shared" si="51"/>
        <v>15120567613</v>
      </c>
      <c r="F796" s="8">
        <v>3580043</v>
      </c>
      <c r="G796" s="2" t="s">
        <v>765</v>
      </c>
      <c r="H796" s="8">
        <f>+SUMIF(Ajustes!$C:$C,'Balance de Prueba'!$E796,Ajustes!E:E)</f>
        <v>3580043</v>
      </c>
      <c r="I796" s="8">
        <f>+SUMIF(Ajustes!$C:$C,'Balance de Prueba'!$E796,Ajustes!F:F)</f>
        <v>3580043</v>
      </c>
      <c r="J796" s="3">
        <f t="shared" si="52"/>
        <v>3580043</v>
      </c>
    </row>
    <row r="797" spans="1:10" ht="12.75" hidden="1" customHeight="1" x14ac:dyDescent="0.3">
      <c r="A797" s="2" t="str">
        <f t="shared" si="53"/>
        <v>15</v>
      </c>
      <c r="B797" s="2" t="str">
        <f t="shared" si="50"/>
        <v>1516</v>
      </c>
      <c r="C797" s="2">
        <v>15160502</v>
      </c>
      <c r="E797" s="2" t="str">
        <f t="shared" si="51"/>
        <v>15160502</v>
      </c>
      <c r="F797" s="8">
        <v>6175111621</v>
      </c>
      <c r="G797" s="2" t="s">
        <v>766</v>
      </c>
      <c r="H797" s="8">
        <f>+SUMIF(Ajustes!$C:$C,'Balance de Prueba'!$E797,Ajustes!E:E)</f>
        <v>38914395789</v>
      </c>
      <c r="I797" s="8">
        <f>+SUMIF(Ajustes!$C:$C,'Balance de Prueba'!$E797,Ajustes!F:F)</f>
        <v>6175111621</v>
      </c>
      <c r="J797" s="3">
        <f t="shared" si="52"/>
        <v>38914395789</v>
      </c>
    </row>
    <row r="798" spans="1:10" ht="12.75" hidden="1" customHeight="1" x14ac:dyDescent="0.3">
      <c r="A798" s="2" t="str">
        <f t="shared" si="53"/>
        <v>15</v>
      </c>
      <c r="B798" s="2" t="str">
        <f t="shared" si="50"/>
        <v>1516</v>
      </c>
      <c r="C798" s="2">
        <v>15169901</v>
      </c>
      <c r="E798" s="2" t="str">
        <f t="shared" si="51"/>
        <v>15169901</v>
      </c>
      <c r="F798" s="8">
        <v>1405081955</v>
      </c>
      <c r="G798" s="2" t="s">
        <v>49</v>
      </c>
      <c r="H798" s="8">
        <f>+SUMIF(Ajustes!$C:$C,'Balance de Prueba'!$E798,Ajustes!E:E)</f>
        <v>0</v>
      </c>
      <c r="I798" s="8">
        <f>+SUMIF(Ajustes!$C:$C,'Balance de Prueba'!$E798,Ajustes!F:F)</f>
        <v>1405081955</v>
      </c>
      <c r="J798" s="3">
        <f t="shared" si="52"/>
        <v>0</v>
      </c>
    </row>
    <row r="799" spans="1:10" ht="12.75" hidden="1" customHeight="1" x14ac:dyDescent="0.3">
      <c r="A799" s="2" t="str">
        <f t="shared" si="53"/>
        <v>15</v>
      </c>
      <c r="B799" s="2" t="str">
        <f t="shared" si="50"/>
        <v>1520</v>
      </c>
      <c r="C799" s="2">
        <v>15200503</v>
      </c>
      <c r="E799" s="2" t="str">
        <f t="shared" si="51"/>
        <v>15200503</v>
      </c>
      <c r="F799" s="8">
        <v>50113440240</v>
      </c>
      <c r="G799" s="2" t="s">
        <v>767</v>
      </c>
      <c r="H799" s="8">
        <f>+SUMIF(Ajustes!$C:$C,'Balance de Prueba'!$E799,Ajustes!E:E)</f>
        <v>0</v>
      </c>
      <c r="I799" s="8">
        <f>+SUMIF(Ajustes!$C:$C,'Balance de Prueba'!$E799,Ajustes!F:F)</f>
        <v>50113440240</v>
      </c>
      <c r="J799" s="3">
        <f t="shared" si="52"/>
        <v>0</v>
      </c>
    </row>
    <row r="800" spans="1:10" ht="12.75" hidden="1" customHeight="1" x14ac:dyDescent="0.3">
      <c r="A800" s="2" t="str">
        <f t="shared" si="53"/>
        <v>15</v>
      </c>
      <c r="B800" s="2" t="str">
        <f t="shared" si="50"/>
        <v>1520</v>
      </c>
      <c r="C800" s="2">
        <v>15200504</v>
      </c>
      <c r="E800" s="2" t="str">
        <f t="shared" si="51"/>
        <v>15200504</v>
      </c>
      <c r="F800" s="8">
        <v>20187619</v>
      </c>
      <c r="G800" s="2" t="s">
        <v>768</v>
      </c>
      <c r="H800" s="8">
        <f>+SUMIF(Ajustes!$C:$C,'Balance de Prueba'!$E800,Ajustes!E:E)</f>
        <v>38032415000</v>
      </c>
      <c r="I800" s="8">
        <f>+SUMIF(Ajustes!$C:$C,'Balance de Prueba'!$E800,Ajustes!F:F)</f>
        <v>20187619</v>
      </c>
      <c r="J800" s="3">
        <f t="shared" si="52"/>
        <v>38032415000</v>
      </c>
    </row>
    <row r="801" spans="1:10" ht="12.75" hidden="1" customHeight="1" x14ac:dyDescent="0.3">
      <c r="A801" s="2" t="str">
        <f t="shared" si="53"/>
        <v>15</v>
      </c>
      <c r="B801" s="2" t="str">
        <f t="shared" si="50"/>
        <v>1520</v>
      </c>
      <c r="C801" s="2">
        <v>15200552</v>
      </c>
      <c r="E801" s="2" t="str">
        <f t="shared" si="51"/>
        <v>15200552</v>
      </c>
      <c r="F801" s="8">
        <v>71080181</v>
      </c>
      <c r="G801" s="2" t="s">
        <v>769</v>
      </c>
      <c r="H801" s="8">
        <f>+SUMIF(Ajustes!$C:$C,'Balance de Prueba'!$E801,Ajustes!E:E)</f>
        <v>0</v>
      </c>
      <c r="I801" s="8">
        <f>+SUMIF(Ajustes!$C:$C,'Balance de Prueba'!$E801,Ajustes!F:F)</f>
        <v>71080181</v>
      </c>
      <c r="J801" s="3">
        <f t="shared" si="52"/>
        <v>0</v>
      </c>
    </row>
    <row r="802" spans="1:10" ht="12.75" hidden="1" customHeight="1" x14ac:dyDescent="0.3">
      <c r="A802" s="2" t="str">
        <f t="shared" si="53"/>
        <v>15</v>
      </c>
      <c r="B802" s="2" t="str">
        <f t="shared" si="50"/>
        <v>1520</v>
      </c>
      <c r="C802" s="2">
        <v>15209901</v>
      </c>
      <c r="E802" s="2" t="str">
        <f t="shared" si="51"/>
        <v>15209901</v>
      </c>
      <c r="F802" s="8">
        <v>13091095825</v>
      </c>
      <c r="G802" s="2" t="s">
        <v>770</v>
      </c>
      <c r="H802" s="8">
        <f>+SUMIF(Ajustes!$C:$C,'Balance de Prueba'!$E802,Ajustes!E:E)</f>
        <v>0</v>
      </c>
      <c r="I802" s="8">
        <f>+SUMIF(Ajustes!$C:$C,'Balance de Prueba'!$E802,Ajustes!F:F)</f>
        <v>13091095825</v>
      </c>
      <c r="J802" s="3">
        <f t="shared" si="52"/>
        <v>0</v>
      </c>
    </row>
    <row r="803" spans="1:10" ht="12.75" hidden="1" customHeight="1" x14ac:dyDescent="0.3">
      <c r="A803" s="2" t="str">
        <f t="shared" si="53"/>
        <v>15</v>
      </c>
      <c r="B803" s="2" t="str">
        <f t="shared" si="50"/>
        <v>1520</v>
      </c>
      <c r="C803" s="2">
        <v>15209902</v>
      </c>
      <c r="E803" s="2" t="str">
        <f t="shared" si="51"/>
        <v>15209902</v>
      </c>
      <c r="F803" s="8">
        <v>45878853</v>
      </c>
      <c r="G803" s="2" t="s">
        <v>771</v>
      </c>
      <c r="H803" s="8">
        <f>+SUMIF(Ajustes!$C:$C,'Balance de Prueba'!$E803,Ajustes!E:E)</f>
        <v>0</v>
      </c>
      <c r="I803" s="8">
        <f>+SUMIF(Ajustes!$C:$C,'Balance de Prueba'!$E803,Ajustes!F:F)</f>
        <v>45878853</v>
      </c>
      <c r="J803" s="3">
        <f t="shared" si="52"/>
        <v>0</v>
      </c>
    </row>
    <row r="804" spans="1:10" ht="12.75" hidden="1" customHeight="1" x14ac:dyDescent="0.3">
      <c r="A804" s="2" t="str">
        <f t="shared" si="53"/>
        <v>15</v>
      </c>
      <c r="B804" s="2" t="str">
        <f t="shared" si="50"/>
        <v>1524</v>
      </c>
      <c r="C804" s="2">
        <v>15240506</v>
      </c>
      <c r="E804" s="2" t="str">
        <f t="shared" si="51"/>
        <v>15240506</v>
      </c>
      <c r="F804" s="8">
        <v>686016208</v>
      </c>
      <c r="G804" s="2" t="s">
        <v>772</v>
      </c>
      <c r="H804" s="8">
        <f>+SUMIF(Ajustes!$C:$C,'Balance de Prueba'!$E804,Ajustes!E:E)</f>
        <v>349587678</v>
      </c>
      <c r="I804" s="8">
        <f>+SUMIF(Ajustes!$C:$C,'Balance de Prueba'!$E804,Ajustes!F:F)</f>
        <v>686016208</v>
      </c>
      <c r="J804" s="3">
        <f t="shared" si="52"/>
        <v>349587678</v>
      </c>
    </row>
    <row r="805" spans="1:10" ht="12.75" hidden="1" customHeight="1" x14ac:dyDescent="0.3">
      <c r="A805" s="2" t="str">
        <f t="shared" si="53"/>
        <v>15</v>
      </c>
      <c r="B805" s="2" t="str">
        <f t="shared" si="50"/>
        <v>1524</v>
      </c>
      <c r="C805" s="2">
        <v>15240552</v>
      </c>
      <c r="E805" s="2" t="str">
        <f t="shared" si="51"/>
        <v>15240552</v>
      </c>
      <c r="F805" s="8">
        <v>4530351</v>
      </c>
      <c r="G805" s="2" t="s">
        <v>773</v>
      </c>
      <c r="H805" s="8">
        <f>+SUMIF(Ajustes!$C:$C,'Balance de Prueba'!$E805,Ajustes!E:E)</f>
        <v>0</v>
      </c>
      <c r="I805" s="8">
        <f>+SUMIF(Ajustes!$C:$C,'Balance de Prueba'!$E805,Ajustes!F:F)</f>
        <v>4530351</v>
      </c>
      <c r="J805" s="3">
        <f t="shared" si="52"/>
        <v>0</v>
      </c>
    </row>
    <row r="806" spans="1:10" ht="12.75" hidden="1" customHeight="1" x14ac:dyDescent="0.3">
      <c r="A806" s="2" t="str">
        <f t="shared" si="53"/>
        <v>15</v>
      </c>
      <c r="B806" s="2" t="str">
        <f t="shared" si="50"/>
        <v>1524</v>
      </c>
      <c r="C806" s="2">
        <v>15249901</v>
      </c>
      <c r="E806" s="2" t="str">
        <f t="shared" si="51"/>
        <v>15249901</v>
      </c>
      <c r="F806" s="8">
        <v>339134490</v>
      </c>
      <c r="G806" s="2" t="s">
        <v>774</v>
      </c>
      <c r="H806" s="8">
        <f>+SUMIF(Ajustes!$C:$C,'Balance de Prueba'!$E806,Ajustes!E:E)</f>
        <v>0</v>
      </c>
      <c r="I806" s="8">
        <f>+SUMIF(Ajustes!$C:$C,'Balance de Prueba'!$E806,Ajustes!F:F)</f>
        <v>339134490</v>
      </c>
      <c r="J806" s="3">
        <f t="shared" si="52"/>
        <v>0</v>
      </c>
    </row>
    <row r="807" spans="1:10" ht="12.75" hidden="1" customHeight="1" x14ac:dyDescent="0.3">
      <c r="A807" s="2" t="str">
        <f t="shared" si="53"/>
        <v>15</v>
      </c>
      <c r="B807" s="2" t="str">
        <f t="shared" si="50"/>
        <v>1528</v>
      </c>
      <c r="C807" s="2">
        <v>15280510</v>
      </c>
      <c r="E807" s="2" t="str">
        <f t="shared" si="51"/>
        <v>15280510</v>
      </c>
      <c r="F807" s="8">
        <v>467300812</v>
      </c>
      <c r="G807" s="2" t="s">
        <v>775</v>
      </c>
      <c r="H807" s="8">
        <f>+SUMIF(Ajustes!$C:$C,'Balance de Prueba'!$E807,Ajustes!E:E)</f>
        <v>108526560</v>
      </c>
      <c r="I807" s="8">
        <f>+SUMIF(Ajustes!$C:$C,'Balance de Prueba'!$E807,Ajustes!F:F)</f>
        <v>467300812</v>
      </c>
      <c r="J807" s="3">
        <f t="shared" si="52"/>
        <v>108526560</v>
      </c>
    </row>
    <row r="808" spans="1:10" ht="12.75" hidden="1" customHeight="1" x14ac:dyDescent="0.3">
      <c r="A808" s="2" t="str">
        <f t="shared" si="53"/>
        <v>15</v>
      </c>
      <c r="B808" s="2" t="str">
        <f t="shared" si="50"/>
        <v>1528</v>
      </c>
      <c r="C808" s="2">
        <v>15280552</v>
      </c>
      <c r="E808" s="2" t="str">
        <f t="shared" si="51"/>
        <v>15280552</v>
      </c>
      <c r="F808" s="8">
        <v>38510</v>
      </c>
      <c r="G808" s="2" t="s">
        <v>776</v>
      </c>
      <c r="H808" s="8">
        <f>+SUMIF(Ajustes!$C:$C,'Balance de Prueba'!$E808,Ajustes!E:E)</f>
        <v>0</v>
      </c>
      <c r="I808" s="8">
        <f>+SUMIF(Ajustes!$C:$C,'Balance de Prueba'!$E808,Ajustes!F:F)</f>
        <v>38510</v>
      </c>
      <c r="J808" s="3">
        <f t="shared" si="52"/>
        <v>0</v>
      </c>
    </row>
    <row r="809" spans="1:10" ht="12.75" hidden="1" customHeight="1" x14ac:dyDescent="0.3">
      <c r="A809" s="2" t="str">
        <f t="shared" si="53"/>
        <v>15</v>
      </c>
      <c r="B809" s="2" t="str">
        <f t="shared" si="50"/>
        <v>1528</v>
      </c>
      <c r="C809" s="2">
        <v>15281511</v>
      </c>
      <c r="E809" s="2" t="str">
        <f t="shared" si="51"/>
        <v>15281511</v>
      </c>
      <c r="F809" s="8">
        <v>13567100</v>
      </c>
      <c r="G809" s="2" t="s">
        <v>777</v>
      </c>
      <c r="H809" s="8">
        <f>+SUMIF(Ajustes!$C:$C,'Balance de Prueba'!$E809,Ajustes!E:E)</f>
        <v>0</v>
      </c>
      <c r="I809" s="8">
        <f>+SUMIF(Ajustes!$C:$C,'Balance de Prueba'!$E809,Ajustes!F:F)</f>
        <v>13567100</v>
      </c>
      <c r="J809" s="3">
        <f t="shared" si="52"/>
        <v>0</v>
      </c>
    </row>
    <row r="810" spans="1:10" ht="12.75" hidden="1" customHeight="1" x14ac:dyDescent="0.3">
      <c r="A810" s="2" t="str">
        <f t="shared" si="53"/>
        <v>15</v>
      </c>
      <c r="B810" s="2" t="str">
        <f t="shared" si="50"/>
        <v>1528</v>
      </c>
      <c r="C810" s="2">
        <v>15282512</v>
      </c>
      <c r="E810" s="2" t="str">
        <f t="shared" si="51"/>
        <v>15282512</v>
      </c>
      <c r="F810" s="8">
        <v>24465579</v>
      </c>
      <c r="G810" s="2" t="s">
        <v>778</v>
      </c>
      <c r="H810" s="8">
        <f>+SUMIF(Ajustes!$C:$C,'Balance de Prueba'!$E810,Ajustes!E:E)</f>
        <v>3284402</v>
      </c>
      <c r="I810" s="8">
        <f>+SUMIF(Ajustes!$C:$C,'Balance de Prueba'!$E810,Ajustes!F:F)</f>
        <v>24465579</v>
      </c>
      <c r="J810" s="3">
        <f t="shared" si="52"/>
        <v>3284402</v>
      </c>
    </row>
    <row r="811" spans="1:10" ht="12.75" hidden="1" customHeight="1" x14ac:dyDescent="0.3">
      <c r="A811" s="2" t="str">
        <f t="shared" si="53"/>
        <v>15</v>
      </c>
      <c r="B811" s="2" t="str">
        <f t="shared" si="50"/>
        <v>1528</v>
      </c>
      <c r="C811" s="2">
        <v>15289901</v>
      </c>
      <c r="E811" s="2" t="str">
        <f t="shared" si="51"/>
        <v>15289901</v>
      </c>
      <c r="F811" s="8">
        <v>72101173</v>
      </c>
      <c r="G811" s="2" t="s">
        <v>779</v>
      </c>
      <c r="H811" s="8">
        <f>+SUMIF(Ajustes!$C:$C,'Balance de Prueba'!$E811,Ajustes!E:E)</f>
        <v>0</v>
      </c>
      <c r="I811" s="8">
        <f>+SUMIF(Ajustes!$C:$C,'Balance de Prueba'!$E811,Ajustes!F:F)</f>
        <v>72101173</v>
      </c>
      <c r="J811" s="3">
        <f t="shared" si="52"/>
        <v>0</v>
      </c>
    </row>
    <row r="812" spans="1:10" ht="12.75" hidden="1" customHeight="1" x14ac:dyDescent="0.3">
      <c r="A812" s="2" t="str">
        <f t="shared" si="53"/>
        <v>15</v>
      </c>
      <c r="B812" s="2" t="str">
        <f t="shared" si="50"/>
        <v>1528</v>
      </c>
      <c r="C812" s="2">
        <v>15289902</v>
      </c>
      <c r="E812" s="2" t="str">
        <f t="shared" si="51"/>
        <v>15289902</v>
      </c>
      <c r="F812" s="8">
        <v>12449050</v>
      </c>
      <c r="G812" s="2" t="s">
        <v>780</v>
      </c>
      <c r="H812" s="8">
        <f>+SUMIF(Ajustes!$C:$C,'Balance de Prueba'!$E812,Ajustes!E:E)</f>
        <v>0</v>
      </c>
      <c r="I812" s="8">
        <f>+SUMIF(Ajustes!$C:$C,'Balance de Prueba'!$E812,Ajustes!F:F)</f>
        <v>12449050</v>
      </c>
      <c r="J812" s="3">
        <f t="shared" si="52"/>
        <v>0</v>
      </c>
    </row>
    <row r="813" spans="1:10" ht="12.75" hidden="1" customHeight="1" x14ac:dyDescent="0.3">
      <c r="A813" s="2" t="str">
        <f t="shared" si="53"/>
        <v>15</v>
      </c>
      <c r="B813" s="2" t="str">
        <f t="shared" si="50"/>
        <v>1540</v>
      </c>
      <c r="C813" s="2">
        <v>15400505</v>
      </c>
      <c r="E813" s="2" t="str">
        <f t="shared" si="51"/>
        <v>15400505</v>
      </c>
      <c r="F813" s="8">
        <v>728863255</v>
      </c>
      <c r="G813" s="2" t="s">
        <v>781</v>
      </c>
      <c r="H813" s="8">
        <f>+SUMIF(Ajustes!$C:$C,'Balance de Prueba'!$E813,Ajustes!E:E)</f>
        <v>627400000</v>
      </c>
      <c r="I813" s="8">
        <f>+SUMIF(Ajustes!$C:$C,'Balance de Prueba'!$E813,Ajustes!F:F)</f>
        <v>728863255</v>
      </c>
      <c r="J813" s="3">
        <f t="shared" si="52"/>
        <v>627400000</v>
      </c>
    </row>
    <row r="814" spans="1:10" ht="12.75" hidden="1" customHeight="1" x14ac:dyDescent="0.3">
      <c r="A814" s="2" t="str">
        <f t="shared" si="53"/>
        <v>15</v>
      </c>
      <c r="B814" s="2" t="str">
        <f t="shared" si="50"/>
        <v>1540</v>
      </c>
      <c r="C814" s="2">
        <v>15400552</v>
      </c>
      <c r="E814" s="2" t="str">
        <f t="shared" si="51"/>
        <v>15400552</v>
      </c>
      <c r="F814" s="8">
        <v>70807865</v>
      </c>
      <c r="G814" s="2" t="s">
        <v>782</v>
      </c>
      <c r="H814" s="8">
        <f>+SUMIF(Ajustes!$C:$C,'Balance de Prueba'!$E814,Ajustes!E:E)</f>
        <v>0</v>
      </c>
      <c r="I814" s="8">
        <f>+SUMIF(Ajustes!$C:$C,'Balance de Prueba'!$E814,Ajustes!F:F)</f>
        <v>70807865</v>
      </c>
      <c r="J814" s="3">
        <f t="shared" si="52"/>
        <v>0</v>
      </c>
    </row>
    <row r="815" spans="1:10" ht="12.75" hidden="1" customHeight="1" x14ac:dyDescent="0.3">
      <c r="A815" s="2" t="str">
        <f t="shared" si="53"/>
        <v>15</v>
      </c>
      <c r="B815" s="2" t="str">
        <f t="shared" si="50"/>
        <v>1540</v>
      </c>
      <c r="C815" s="2">
        <v>15409901</v>
      </c>
      <c r="E815" s="2" t="str">
        <f t="shared" si="51"/>
        <v>15409901</v>
      </c>
      <c r="F815" s="8">
        <v>562071</v>
      </c>
      <c r="G815" s="2" t="s">
        <v>783</v>
      </c>
      <c r="H815" s="8">
        <f>+SUMIF(Ajustes!$C:$C,'Balance de Prueba'!$E815,Ajustes!E:E)</f>
        <v>0</v>
      </c>
      <c r="I815" s="8">
        <f>+SUMIF(Ajustes!$C:$C,'Balance de Prueba'!$E815,Ajustes!F:F)</f>
        <v>562071</v>
      </c>
      <c r="J815" s="3">
        <f t="shared" si="52"/>
        <v>0</v>
      </c>
    </row>
    <row r="816" spans="1:10" ht="12.75" hidden="1" customHeight="1" x14ac:dyDescent="0.3">
      <c r="A816" s="2" t="str">
        <f t="shared" si="53"/>
        <v>15</v>
      </c>
      <c r="B816" s="2" t="str">
        <f t="shared" si="50"/>
        <v>1540</v>
      </c>
      <c r="C816" s="2">
        <v>15409902</v>
      </c>
      <c r="E816" s="2" t="str">
        <f t="shared" si="51"/>
        <v>15409902</v>
      </c>
      <c r="F816" s="8">
        <v>8745728</v>
      </c>
      <c r="G816" s="2" t="s">
        <v>784</v>
      </c>
      <c r="H816" s="8">
        <f>+SUMIF(Ajustes!$C:$C,'Balance de Prueba'!$E816,Ajustes!E:E)</f>
        <v>0</v>
      </c>
      <c r="I816" s="8">
        <f>+SUMIF(Ajustes!$C:$C,'Balance de Prueba'!$E816,Ajustes!F:F)</f>
        <v>8745728</v>
      </c>
      <c r="J816" s="3">
        <f t="shared" si="52"/>
        <v>0</v>
      </c>
    </row>
    <row r="817" spans="1:10" ht="12.75" hidden="1" customHeight="1" x14ac:dyDescent="0.3">
      <c r="A817" s="2" t="str">
        <f t="shared" si="53"/>
        <v>15</v>
      </c>
      <c r="B817" s="2" t="str">
        <f t="shared" si="50"/>
        <v>1556</v>
      </c>
      <c r="C817" s="2">
        <v>15560502</v>
      </c>
      <c r="E817" s="2" t="str">
        <f t="shared" si="51"/>
        <v>15560502</v>
      </c>
      <c r="F817" s="8">
        <v>66960675</v>
      </c>
      <c r="G817" s="2" t="s">
        <v>785</v>
      </c>
      <c r="H817" s="8">
        <f>+SUMIF(Ajustes!$C:$C,'Balance de Prueba'!$E817,Ajustes!E:E)</f>
        <v>0</v>
      </c>
      <c r="I817" s="8">
        <f>+SUMIF(Ajustes!$C:$C,'Balance de Prueba'!$E817,Ajustes!F:F)</f>
        <v>66960675</v>
      </c>
      <c r="J817" s="3">
        <f t="shared" si="52"/>
        <v>0</v>
      </c>
    </row>
    <row r="818" spans="1:10" ht="12.75" hidden="1" customHeight="1" x14ac:dyDescent="0.3">
      <c r="A818" s="2" t="str">
        <f t="shared" si="53"/>
        <v>15</v>
      </c>
      <c r="B818" s="2" t="str">
        <f t="shared" si="50"/>
        <v>1556</v>
      </c>
      <c r="C818" s="2">
        <v>15569901</v>
      </c>
      <c r="E818" s="2" t="str">
        <f t="shared" si="51"/>
        <v>15569901</v>
      </c>
      <c r="F818" s="8">
        <v>2314246</v>
      </c>
      <c r="G818" s="2" t="s">
        <v>786</v>
      </c>
      <c r="H818" s="8">
        <f>+SUMIF(Ajustes!$C:$C,'Balance de Prueba'!$E818,Ajustes!E:E)</f>
        <v>0</v>
      </c>
      <c r="I818" s="8">
        <f>+SUMIF(Ajustes!$C:$C,'Balance de Prueba'!$E818,Ajustes!F:F)</f>
        <v>2314246</v>
      </c>
      <c r="J818" s="3">
        <f t="shared" si="52"/>
        <v>0</v>
      </c>
    </row>
    <row r="819" spans="1:10" ht="12.75" hidden="1" customHeight="1" x14ac:dyDescent="0.3">
      <c r="A819" s="2" t="str">
        <f t="shared" si="53"/>
        <v>15</v>
      </c>
      <c r="B819" s="2" t="str">
        <f t="shared" si="50"/>
        <v>1588</v>
      </c>
      <c r="C819" s="2">
        <v>15880580</v>
      </c>
      <c r="D819" s="2">
        <v>973639</v>
      </c>
      <c r="E819" s="2" t="str">
        <f t="shared" si="51"/>
        <v>15880580973639</v>
      </c>
      <c r="F819" s="8">
        <v>-198024</v>
      </c>
      <c r="G819" s="2" t="s">
        <v>787</v>
      </c>
      <c r="H819" s="8">
        <f>+SUMIF(Ajustes!$C:$C,'Balance de Prueba'!$E819,Ajustes!E:E)</f>
        <v>0</v>
      </c>
      <c r="I819" s="8">
        <f>+SUMIF(Ajustes!$C:$C,'Balance de Prueba'!$E819,Ajustes!F:F)</f>
        <v>0</v>
      </c>
      <c r="J819" s="3">
        <f t="shared" si="52"/>
        <v>-198024</v>
      </c>
    </row>
    <row r="820" spans="1:10" ht="12.75" hidden="1" customHeight="1" x14ac:dyDescent="0.3">
      <c r="A820" s="2" t="str">
        <f t="shared" si="53"/>
        <v>15</v>
      </c>
      <c r="B820" s="2" t="str">
        <f t="shared" si="50"/>
        <v>1588</v>
      </c>
      <c r="C820" s="2">
        <v>15880580</v>
      </c>
      <c r="D820" s="2">
        <v>973658</v>
      </c>
      <c r="E820" s="2" t="str">
        <f t="shared" si="51"/>
        <v>15880580973658</v>
      </c>
      <c r="F820" s="8">
        <v>552752</v>
      </c>
      <c r="G820" s="2" t="s">
        <v>788</v>
      </c>
      <c r="H820" s="8">
        <f>+SUMIF(Ajustes!$C:$C,'Balance de Prueba'!$E820,Ajustes!E:E)</f>
        <v>552752</v>
      </c>
      <c r="I820" s="8">
        <f>+SUMIF(Ajustes!$C:$C,'Balance de Prueba'!$E820,Ajustes!F:F)</f>
        <v>552752</v>
      </c>
      <c r="J820" s="3">
        <f t="shared" si="52"/>
        <v>552752</v>
      </c>
    </row>
    <row r="821" spans="1:10" ht="12.75" hidden="1" customHeight="1" x14ac:dyDescent="0.3">
      <c r="A821" s="2" t="str">
        <f t="shared" si="53"/>
        <v>15</v>
      </c>
      <c r="B821" s="2" t="str">
        <f t="shared" si="50"/>
        <v>1588</v>
      </c>
      <c r="C821" s="2">
        <v>15880580</v>
      </c>
      <c r="D821" s="2">
        <v>973689</v>
      </c>
      <c r="E821" s="2" t="str">
        <f t="shared" si="51"/>
        <v>15880580973689</v>
      </c>
      <c r="F821" s="8">
        <v>922042</v>
      </c>
      <c r="G821" s="2" t="s">
        <v>789</v>
      </c>
      <c r="H821" s="8">
        <f>+SUMIF(Ajustes!$C:$C,'Balance de Prueba'!$E821,Ajustes!E:E)</f>
        <v>922042</v>
      </c>
      <c r="I821" s="8">
        <f>+SUMIF(Ajustes!$C:$C,'Balance de Prueba'!$E821,Ajustes!F:F)</f>
        <v>922042</v>
      </c>
      <c r="J821" s="3">
        <f t="shared" si="52"/>
        <v>922042</v>
      </c>
    </row>
    <row r="822" spans="1:10" ht="12.75" hidden="1" customHeight="1" x14ac:dyDescent="0.3">
      <c r="A822" s="2" t="str">
        <f t="shared" si="53"/>
        <v>15</v>
      </c>
      <c r="B822" s="2" t="str">
        <f t="shared" si="50"/>
        <v>1592</v>
      </c>
      <c r="C822" s="2">
        <v>15920502</v>
      </c>
      <c r="E822" s="2" t="str">
        <f t="shared" si="51"/>
        <v>15920502</v>
      </c>
      <c r="F822" s="170">
        <v>-1313562446</v>
      </c>
      <c r="G822" s="2" t="s">
        <v>790</v>
      </c>
      <c r="H822" s="8">
        <f>+SUMIF(Ajustes!$C:$C,'Balance de Prueba'!$E822,Ajustes!E:E)</f>
        <v>1313562446</v>
      </c>
      <c r="I822" s="8">
        <f>+SUMIF(Ajustes!$C:$C,'Balance de Prueba'!$E822,Ajustes!F:F)</f>
        <v>0</v>
      </c>
      <c r="J822" s="3">
        <f t="shared" si="52"/>
        <v>0</v>
      </c>
    </row>
    <row r="823" spans="1:10" ht="12.75" hidden="1" customHeight="1" x14ac:dyDescent="0.3">
      <c r="A823" s="2" t="str">
        <f t="shared" si="53"/>
        <v>15</v>
      </c>
      <c r="B823" s="2" t="str">
        <f t="shared" si="50"/>
        <v>1592</v>
      </c>
      <c r="C823" s="2">
        <v>15921003</v>
      </c>
      <c r="E823" s="2" t="str">
        <f t="shared" si="51"/>
        <v>15921003</v>
      </c>
      <c r="F823" s="8">
        <v>-34682951849</v>
      </c>
      <c r="G823" s="2" t="s">
        <v>791</v>
      </c>
      <c r="H823" s="8">
        <f>+SUMIF(Ajustes!$C:$C,'Balance de Prueba'!$E823,Ajustes!E:E)</f>
        <v>34682951849</v>
      </c>
      <c r="I823" s="8">
        <f>+SUMIF(Ajustes!$C:$C,'Balance de Prueba'!$E823,Ajustes!F:F)</f>
        <v>0</v>
      </c>
      <c r="J823" s="3">
        <f t="shared" si="52"/>
        <v>0</v>
      </c>
    </row>
    <row r="824" spans="1:10" ht="12.75" hidden="1" customHeight="1" x14ac:dyDescent="0.3">
      <c r="A824" s="2" t="str">
        <f t="shared" si="53"/>
        <v>15</v>
      </c>
      <c r="B824" s="2" t="str">
        <f t="shared" si="50"/>
        <v>1592</v>
      </c>
      <c r="C824" s="2">
        <v>15921004</v>
      </c>
      <c r="E824" s="2" t="str">
        <f t="shared" si="51"/>
        <v>15921004</v>
      </c>
      <c r="F824" s="8">
        <v>-20187618</v>
      </c>
      <c r="G824" s="2" t="s">
        <v>792</v>
      </c>
      <c r="H824" s="8">
        <f>+SUMIF(Ajustes!$C:$C,'Balance de Prueba'!$E824,Ajustes!E:E)</f>
        <v>20187618</v>
      </c>
      <c r="I824" s="8">
        <f>+SUMIF(Ajustes!$C:$C,'Balance de Prueba'!$E824,Ajustes!F:F)</f>
        <v>0</v>
      </c>
      <c r="J824" s="3">
        <f t="shared" si="52"/>
        <v>0</v>
      </c>
    </row>
    <row r="825" spans="1:10" ht="12.75" hidden="1" customHeight="1" x14ac:dyDescent="0.3">
      <c r="A825" s="2" t="str">
        <f t="shared" si="53"/>
        <v>15</v>
      </c>
      <c r="B825" s="2" t="str">
        <f t="shared" si="50"/>
        <v>1592</v>
      </c>
      <c r="C825" s="2">
        <v>15921506</v>
      </c>
      <c r="E825" s="2" t="str">
        <f t="shared" si="51"/>
        <v>15921506</v>
      </c>
      <c r="F825" s="8">
        <v>-341100209</v>
      </c>
      <c r="G825" s="2" t="s">
        <v>793</v>
      </c>
      <c r="H825" s="8">
        <f>+SUMIF(Ajustes!$C:$C,'Balance de Prueba'!$E825,Ajustes!E:E)</f>
        <v>341100209</v>
      </c>
      <c r="I825" s="8">
        <f>+SUMIF(Ajustes!$C:$C,'Balance de Prueba'!$E825,Ajustes!F:F)</f>
        <v>0</v>
      </c>
      <c r="J825" s="3">
        <f t="shared" si="52"/>
        <v>0</v>
      </c>
    </row>
    <row r="826" spans="1:10" ht="12.75" hidden="1" customHeight="1" x14ac:dyDescent="0.3">
      <c r="A826" s="2" t="str">
        <f t="shared" si="53"/>
        <v>15</v>
      </c>
      <c r="B826" s="2" t="str">
        <f t="shared" si="50"/>
        <v>1592</v>
      </c>
      <c r="C826" s="2">
        <v>15922010</v>
      </c>
      <c r="E826" s="2" t="str">
        <f t="shared" si="51"/>
        <v>15922010</v>
      </c>
      <c r="F826" s="8">
        <v>-358812762</v>
      </c>
      <c r="G826" s="2" t="s">
        <v>794</v>
      </c>
      <c r="H826" s="8">
        <f>+SUMIF(Ajustes!$C:$C,'Balance de Prueba'!$E826,Ajustes!E:E)</f>
        <v>358812762</v>
      </c>
      <c r="I826" s="8">
        <f>+SUMIF(Ajustes!$C:$C,'Balance de Prueba'!$E826,Ajustes!F:F)</f>
        <v>0</v>
      </c>
      <c r="J826" s="3">
        <f t="shared" si="52"/>
        <v>0</v>
      </c>
    </row>
    <row r="827" spans="1:10" ht="12.75" hidden="1" customHeight="1" x14ac:dyDescent="0.3">
      <c r="A827" s="2" t="str">
        <f t="shared" si="53"/>
        <v>15</v>
      </c>
      <c r="B827" s="2" t="str">
        <f t="shared" si="50"/>
        <v>1592</v>
      </c>
      <c r="C827" s="2">
        <v>15922011</v>
      </c>
      <c r="E827" s="2" t="str">
        <f t="shared" si="51"/>
        <v>15922011</v>
      </c>
      <c r="F827" s="8">
        <v>-13567100</v>
      </c>
      <c r="G827" s="2" t="s">
        <v>795</v>
      </c>
      <c r="H827" s="8">
        <f>+SUMIF(Ajustes!$C:$C,'Balance de Prueba'!$E827,Ajustes!E:E)</f>
        <v>13567100</v>
      </c>
      <c r="I827" s="8">
        <f>+SUMIF(Ajustes!$C:$C,'Balance de Prueba'!$E827,Ajustes!F:F)</f>
        <v>0</v>
      </c>
      <c r="J827" s="3">
        <f t="shared" si="52"/>
        <v>0</v>
      </c>
    </row>
    <row r="828" spans="1:10" ht="12.75" hidden="1" customHeight="1" x14ac:dyDescent="0.3">
      <c r="A828" s="2" t="str">
        <f t="shared" si="53"/>
        <v>15</v>
      </c>
      <c r="B828" s="2" t="str">
        <f t="shared" si="50"/>
        <v>1592</v>
      </c>
      <c r="C828" s="2">
        <v>15922012</v>
      </c>
      <c r="E828" s="2" t="str">
        <f t="shared" si="51"/>
        <v>15922012</v>
      </c>
      <c r="F828" s="8">
        <v>-21181177</v>
      </c>
      <c r="G828" s="2" t="s">
        <v>796</v>
      </c>
      <c r="H828" s="8">
        <f>+SUMIF(Ajustes!$C:$C,'Balance de Prueba'!$E828,Ajustes!E:E)</f>
        <v>21181177</v>
      </c>
      <c r="I828" s="8">
        <f>+SUMIF(Ajustes!$C:$C,'Balance de Prueba'!$E828,Ajustes!F:F)</f>
        <v>0</v>
      </c>
      <c r="J828" s="3">
        <f t="shared" si="52"/>
        <v>0</v>
      </c>
    </row>
    <row r="829" spans="1:10" ht="12.75" hidden="1" customHeight="1" x14ac:dyDescent="0.3">
      <c r="A829" s="2" t="str">
        <f t="shared" si="53"/>
        <v>15</v>
      </c>
      <c r="B829" s="2" t="str">
        <f t="shared" si="50"/>
        <v>1592</v>
      </c>
      <c r="C829" s="2">
        <v>15923505</v>
      </c>
      <c r="E829" s="2" t="str">
        <f t="shared" si="51"/>
        <v>15923505</v>
      </c>
      <c r="F829" s="8">
        <v>-224518410</v>
      </c>
      <c r="G829" s="2" t="s">
        <v>797</v>
      </c>
      <c r="H829" s="8">
        <f>+SUMIF(Ajustes!$C:$C,'Balance de Prueba'!$E829,Ajustes!E:E)</f>
        <v>224518410</v>
      </c>
      <c r="I829" s="8">
        <f>+SUMIF(Ajustes!$C:$C,'Balance de Prueba'!$E829,Ajustes!F:F)</f>
        <v>0</v>
      </c>
      <c r="J829" s="3">
        <f t="shared" si="52"/>
        <v>0</v>
      </c>
    </row>
    <row r="830" spans="1:10" ht="12.75" hidden="1" customHeight="1" x14ac:dyDescent="0.3">
      <c r="A830" s="2" t="str">
        <f t="shared" si="53"/>
        <v>15</v>
      </c>
      <c r="B830" s="2" t="str">
        <f t="shared" si="50"/>
        <v>1592</v>
      </c>
      <c r="C830" s="2">
        <v>15925502</v>
      </c>
      <c r="E830" s="2" t="str">
        <f t="shared" si="51"/>
        <v>15925502</v>
      </c>
      <c r="F830" s="8">
        <v>-47793091</v>
      </c>
      <c r="G830" s="2" t="s">
        <v>798</v>
      </c>
      <c r="H830" s="8">
        <f>+SUMIF(Ajustes!$C:$C,'Balance de Prueba'!$E830,Ajustes!E:E)</f>
        <v>47793091</v>
      </c>
      <c r="I830" s="8">
        <f>+SUMIF(Ajustes!$C:$C,'Balance de Prueba'!$E830,Ajustes!F:F)</f>
        <v>0</v>
      </c>
      <c r="J830" s="3">
        <f t="shared" si="52"/>
        <v>0</v>
      </c>
    </row>
    <row r="831" spans="1:10" ht="12.75" hidden="1" customHeight="1" x14ac:dyDescent="0.3">
      <c r="A831" s="2" t="str">
        <f t="shared" si="53"/>
        <v>15</v>
      </c>
      <c r="B831" s="2" t="str">
        <f t="shared" si="50"/>
        <v>1592</v>
      </c>
      <c r="C831" s="2">
        <v>15929901</v>
      </c>
      <c r="E831" s="2" t="str">
        <f t="shared" si="51"/>
        <v>15929901</v>
      </c>
      <c r="F831" s="170">
        <v>-1335687384</v>
      </c>
      <c r="G831" s="2" t="s">
        <v>799</v>
      </c>
      <c r="H831" s="8">
        <f>+SUMIF(Ajustes!$C:$C,'Balance de Prueba'!$E831,Ajustes!E:E)</f>
        <v>1335687384</v>
      </c>
      <c r="I831" s="8">
        <f>+SUMIF(Ajustes!$C:$C,'Balance de Prueba'!$E831,Ajustes!F:F)</f>
        <v>0</v>
      </c>
      <c r="J831" s="3">
        <f t="shared" si="52"/>
        <v>0</v>
      </c>
    </row>
    <row r="832" spans="1:10" ht="12.75" hidden="1" customHeight="1" x14ac:dyDescent="0.3">
      <c r="A832" s="2" t="str">
        <f t="shared" si="53"/>
        <v>15</v>
      </c>
      <c r="B832" s="2" t="str">
        <f t="shared" si="50"/>
        <v>1592</v>
      </c>
      <c r="C832" s="2">
        <v>15929902</v>
      </c>
      <c r="E832" s="2" t="str">
        <f t="shared" si="51"/>
        <v>15929902</v>
      </c>
      <c r="F832" s="8">
        <v>-13089982693</v>
      </c>
      <c r="G832" s="2" t="s">
        <v>800</v>
      </c>
      <c r="H832" s="8">
        <f>+SUMIF(Ajustes!$C:$C,'Balance de Prueba'!$E832,Ajustes!E:E)</f>
        <v>13089982693</v>
      </c>
      <c r="I832" s="8">
        <f>+SUMIF(Ajustes!$C:$C,'Balance de Prueba'!$E832,Ajustes!F:F)</f>
        <v>0</v>
      </c>
      <c r="J832" s="3">
        <f t="shared" si="52"/>
        <v>0</v>
      </c>
    </row>
    <row r="833" spans="1:10" ht="12.75" hidden="1" customHeight="1" x14ac:dyDescent="0.3">
      <c r="A833" s="2" t="str">
        <f t="shared" si="53"/>
        <v>15</v>
      </c>
      <c r="B833" s="2" t="str">
        <f t="shared" si="50"/>
        <v>1592</v>
      </c>
      <c r="C833" s="2">
        <v>15929903</v>
      </c>
      <c r="E833" s="2" t="str">
        <f t="shared" si="51"/>
        <v>15929903</v>
      </c>
      <c r="F833" s="8">
        <v>-45878853</v>
      </c>
      <c r="G833" s="2" t="s">
        <v>801</v>
      </c>
      <c r="H833" s="8">
        <f>+SUMIF(Ajustes!$C:$C,'Balance de Prueba'!$E833,Ajustes!E:E)</f>
        <v>45878853</v>
      </c>
      <c r="I833" s="8">
        <f>+SUMIF(Ajustes!$C:$C,'Balance de Prueba'!$E833,Ajustes!F:F)</f>
        <v>0</v>
      </c>
      <c r="J833" s="3">
        <f t="shared" si="52"/>
        <v>0</v>
      </c>
    </row>
    <row r="834" spans="1:10" ht="12.75" hidden="1" customHeight="1" x14ac:dyDescent="0.3">
      <c r="A834" s="2" t="str">
        <f t="shared" si="53"/>
        <v>15</v>
      </c>
      <c r="B834" s="2" t="str">
        <f t="shared" si="50"/>
        <v>1592</v>
      </c>
      <c r="C834" s="2">
        <v>15929904</v>
      </c>
      <c r="E834" s="2" t="str">
        <f t="shared" si="51"/>
        <v>15929904</v>
      </c>
      <c r="F834" s="8">
        <v>-338993162</v>
      </c>
      <c r="G834" s="2" t="s">
        <v>802</v>
      </c>
      <c r="H834" s="8">
        <f>+SUMIF(Ajustes!$C:$C,'Balance de Prueba'!$E834,Ajustes!E:E)</f>
        <v>338993162</v>
      </c>
      <c r="I834" s="8">
        <f>+SUMIF(Ajustes!$C:$C,'Balance de Prueba'!$E834,Ajustes!F:F)</f>
        <v>0</v>
      </c>
      <c r="J834" s="3">
        <f t="shared" si="52"/>
        <v>0</v>
      </c>
    </row>
    <row r="835" spans="1:10" ht="12.75" hidden="1" customHeight="1" x14ac:dyDescent="0.3">
      <c r="A835" s="2" t="str">
        <f t="shared" si="53"/>
        <v>15</v>
      </c>
      <c r="B835" s="2" t="str">
        <f t="shared" si="50"/>
        <v>1592</v>
      </c>
      <c r="C835" s="2">
        <v>15929905</v>
      </c>
      <c r="E835" s="2" t="str">
        <f t="shared" si="51"/>
        <v>15929905</v>
      </c>
      <c r="F835" s="8">
        <v>-72101173</v>
      </c>
      <c r="G835" s="2" t="s">
        <v>803</v>
      </c>
      <c r="H835" s="8">
        <f>+SUMIF(Ajustes!$C:$C,'Balance de Prueba'!$E835,Ajustes!E:E)</f>
        <v>72101173</v>
      </c>
      <c r="I835" s="8">
        <f>+SUMIF(Ajustes!$C:$C,'Balance de Prueba'!$E835,Ajustes!F:F)</f>
        <v>0</v>
      </c>
      <c r="J835" s="3">
        <f t="shared" si="52"/>
        <v>0</v>
      </c>
    </row>
    <row r="836" spans="1:10" ht="12.75" hidden="1" customHeight="1" x14ac:dyDescent="0.3">
      <c r="A836" s="2" t="str">
        <f t="shared" si="53"/>
        <v>15</v>
      </c>
      <c r="B836" s="2" t="str">
        <f t="shared" si="50"/>
        <v>1592</v>
      </c>
      <c r="C836" s="2">
        <v>15929906</v>
      </c>
      <c r="E836" s="2" t="str">
        <f t="shared" si="51"/>
        <v>15929906</v>
      </c>
      <c r="F836" s="8">
        <v>-12449050</v>
      </c>
      <c r="G836" s="2" t="s">
        <v>804</v>
      </c>
      <c r="H836" s="8">
        <f>+SUMIF(Ajustes!$C:$C,'Balance de Prueba'!$E836,Ajustes!E:E)</f>
        <v>12449050</v>
      </c>
      <c r="I836" s="8">
        <f>+SUMIF(Ajustes!$C:$C,'Balance de Prueba'!$E836,Ajustes!F:F)</f>
        <v>0</v>
      </c>
      <c r="J836" s="3">
        <f t="shared" si="52"/>
        <v>0</v>
      </c>
    </row>
    <row r="837" spans="1:10" ht="12.75" hidden="1" customHeight="1" x14ac:dyDescent="0.3">
      <c r="A837" s="2" t="str">
        <f t="shared" si="53"/>
        <v>15</v>
      </c>
      <c r="B837" s="2" t="str">
        <f t="shared" si="50"/>
        <v>1592</v>
      </c>
      <c r="C837" s="2">
        <v>15929908</v>
      </c>
      <c r="E837" s="2" t="str">
        <f t="shared" si="51"/>
        <v>15929908</v>
      </c>
      <c r="F837" s="8">
        <v>-562071</v>
      </c>
      <c r="G837" s="2" t="s">
        <v>805</v>
      </c>
      <c r="H837" s="8">
        <f>+SUMIF(Ajustes!$C:$C,'Balance de Prueba'!$E837,Ajustes!E:E)</f>
        <v>562071</v>
      </c>
      <c r="I837" s="8">
        <f>+SUMIF(Ajustes!$C:$C,'Balance de Prueba'!$E837,Ajustes!F:F)</f>
        <v>0</v>
      </c>
      <c r="J837" s="3">
        <f t="shared" si="52"/>
        <v>0</v>
      </c>
    </row>
    <row r="838" spans="1:10" ht="12.75" hidden="1" customHeight="1" x14ac:dyDescent="0.3">
      <c r="A838" s="2" t="str">
        <f t="shared" si="53"/>
        <v>15</v>
      </c>
      <c r="B838" s="2" t="str">
        <f t="shared" ref="B838:B901" si="54">+LEFT(C838,4)</f>
        <v>1592</v>
      </c>
      <c r="C838" s="2">
        <v>15929909</v>
      </c>
      <c r="E838" s="2" t="str">
        <f t="shared" ref="E838:E901" si="55">+C838&amp;D838</f>
        <v>15929909</v>
      </c>
      <c r="F838" s="8">
        <v>-8745728</v>
      </c>
      <c r="G838" s="2" t="s">
        <v>806</v>
      </c>
      <c r="H838" s="8">
        <f>+SUMIF(Ajustes!$C:$C,'Balance de Prueba'!$E838,Ajustes!E:E)</f>
        <v>8745728</v>
      </c>
      <c r="I838" s="8">
        <f>+SUMIF(Ajustes!$C:$C,'Balance de Prueba'!$E838,Ajustes!F:F)</f>
        <v>0</v>
      </c>
      <c r="J838" s="3">
        <f t="shared" ref="J838:J901" si="56">+F838+H838-I838</f>
        <v>0</v>
      </c>
    </row>
    <row r="839" spans="1:10" ht="12.75" hidden="1" customHeight="1" x14ac:dyDescent="0.3">
      <c r="A839" s="2" t="str">
        <f t="shared" si="53"/>
        <v>15</v>
      </c>
      <c r="B839" s="2" t="str">
        <f t="shared" si="54"/>
        <v>1592</v>
      </c>
      <c r="C839" s="2">
        <v>15929910</v>
      </c>
      <c r="E839" s="2" t="str">
        <f t="shared" si="55"/>
        <v>15929910</v>
      </c>
      <c r="F839" s="8">
        <v>-1625939</v>
      </c>
      <c r="G839" s="2" t="s">
        <v>807</v>
      </c>
      <c r="H839" s="8">
        <f>+SUMIF(Ajustes!$C:$C,'Balance de Prueba'!$E839,Ajustes!E:E)</f>
        <v>1625939</v>
      </c>
      <c r="I839" s="8">
        <f>+SUMIF(Ajustes!$C:$C,'Balance de Prueba'!$E839,Ajustes!F:F)</f>
        <v>0</v>
      </c>
      <c r="J839" s="3">
        <f t="shared" si="56"/>
        <v>0</v>
      </c>
    </row>
    <row r="840" spans="1:10" ht="12.75" hidden="1" customHeight="1" x14ac:dyDescent="0.3">
      <c r="A840" s="2" t="str">
        <f t="shared" si="53"/>
        <v>17</v>
      </c>
      <c r="B840" s="2" t="str">
        <f t="shared" si="54"/>
        <v>1705</v>
      </c>
      <c r="C840" s="2">
        <v>17052002</v>
      </c>
      <c r="E840" s="2" t="str">
        <f t="shared" si="55"/>
        <v>17052002</v>
      </c>
      <c r="F840" s="8">
        <v>300945495</v>
      </c>
      <c r="G840" s="2" t="s">
        <v>808</v>
      </c>
      <c r="H840" s="8">
        <f>+SUMIF(Ajustes!$C:$C,'Balance de Prueba'!$E840,Ajustes!E:E)</f>
        <v>0</v>
      </c>
      <c r="I840" s="8">
        <f>+SUMIF(Ajustes!$C:$C,'Balance de Prueba'!$E840,Ajustes!F:F)</f>
        <v>0</v>
      </c>
      <c r="J840" s="3">
        <f t="shared" si="56"/>
        <v>300945495</v>
      </c>
    </row>
    <row r="841" spans="1:10" ht="12.75" hidden="1" customHeight="1" x14ac:dyDescent="0.3">
      <c r="A841" s="2" t="str">
        <f t="shared" ref="A841:A904" si="57">+LEFT(C841,2)</f>
        <v>17</v>
      </c>
      <c r="B841" s="2" t="str">
        <f t="shared" si="54"/>
        <v>1710</v>
      </c>
      <c r="C841" s="2">
        <v>17101601</v>
      </c>
      <c r="E841" s="2" t="str">
        <f t="shared" si="55"/>
        <v>17101601</v>
      </c>
      <c r="F841" s="8">
        <v>299300669</v>
      </c>
      <c r="G841" s="2" t="s">
        <v>809</v>
      </c>
      <c r="H841" s="8">
        <f>+SUMIF(Ajustes!$C:$C,'Balance de Prueba'!$E841,Ajustes!E:E)</f>
        <v>0</v>
      </c>
      <c r="I841" s="8">
        <f>+SUMIF(Ajustes!$C:$C,'Balance de Prueba'!$E841,Ajustes!F:F)</f>
        <v>0</v>
      </c>
      <c r="J841" s="3">
        <f t="shared" si="56"/>
        <v>299300669</v>
      </c>
    </row>
    <row r="842" spans="1:10" ht="12.75" hidden="1" customHeight="1" x14ac:dyDescent="0.3">
      <c r="A842" s="2" t="str">
        <f t="shared" si="57"/>
        <v>17</v>
      </c>
      <c r="B842" s="2" t="str">
        <f t="shared" si="54"/>
        <v>1710</v>
      </c>
      <c r="C842" s="2">
        <v>17104001</v>
      </c>
      <c r="E842" s="2" t="str">
        <f t="shared" si="55"/>
        <v>17104001</v>
      </c>
      <c r="F842" s="8">
        <v>1999998</v>
      </c>
      <c r="G842" s="2" t="s">
        <v>810</v>
      </c>
      <c r="H842" s="8">
        <f>+SUMIF(Ajustes!$C:$C,'Balance de Prueba'!$E842,Ajustes!E:E)</f>
        <v>0</v>
      </c>
      <c r="I842" s="8">
        <f>+SUMIF(Ajustes!$C:$C,'Balance de Prueba'!$E842,Ajustes!F:F)</f>
        <v>1999998</v>
      </c>
      <c r="J842" s="3">
        <f t="shared" si="56"/>
        <v>0</v>
      </c>
    </row>
    <row r="843" spans="1:10" ht="12.75" hidden="1" customHeight="1" x14ac:dyDescent="0.3">
      <c r="A843" s="2" t="str">
        <f t="shared" si="57"/>
        <v>18</v>
      </c>
      <c r="B843" s="2" t="str">
        <f t="shared" si="54"/>
        <v>1895</v>
      </c>
      <c r="C843" s="2">
        <v>18959501</v>
      </c>
      <c r="D843" s="2">
        <v>860002964</v>
      </c>
      <c r="E843" s="2" t="str">
        <f t="shared" si="55"/>
        <v>18959501860002964</v>
      </c>
      <c r="F843" s="8">
        <v>17885070362</v>
      </c>
      <c r="G843" s="2" t="s">
        <v>380</v>
      </c>
      <c r="H843" s="8">
        <f>+SUMIF(Ajustes!$C:$C,'Balance de Prueba'!$E843,Ajustes!E:E)</f>
        <v>0</v>
      </c>
      <c r="I843" s="8">
        <f>+SUMIF(Ajustes!$C:$C,'Balance de Prueba'!$E843,Ajustes!F:F)</f>
        <v>0</v>
      </c>
      <c r="J843" s="3">
        <f t="shared" si="56"/>
        <v>17885070362</v>
      </c>
    </row>
    <row r="844" spans="1:10" ht="12.75" hidden="1" customHeight="1" x14ac:dyDescent="0.3">
      <c r="A844" s="2" t="str">
        <f t="shared" si="57"/>
        <v>18</v>
      </c>
      <c r="B844" s="2" t="str">
        <f t="shared" si="54"/>
        <v>1895</v>
      </c>
      <c r="C844" s="2">
        <v>18959501</v>
      </c>
      <c r="D844" s="2">
        <v>890903938</v>
      </c>
      <c r="E844" s="2" t="str">
        <f t="shared" si="55"/>
        <v>18959501890903938</v>
      </c>
      <c r="F844" s="8">
        <v>11894212913</v>
      </c>
      <c r="G844" s="2" t="s">
        <v>36</v>
      </c>
      <c r="H844" s="8">
        <f>+SUMIF(Ajustes!$C:$C,'Balance de Prueba'!$E844,Ajustes!E:E)</f>
        <v>0</v>
      </c>
      <c r="I844" s="8">
        <f>+SUMIF(Ajustes!$C:$C,'Balance de Prueba'!$E844,Ajustes!F:F)</f>
        <v>0</v>
      </c>
      <c r="J844" s="3">
        <f t="shared" si="56"/>
        <v>11894212913</v>
      </c>
    </row>
    <row r="845" spans="1:10" ht="12.75" hidden="1" customHeight="1" x14ac:dyDescent="0.3">
      <c r="A845" s="2" t="str">
        <f t="shared" si="57"/>
        <v>18</v>
      </c>
      <c r="B845" s="2" t="str">
        <f t="shared" si="54"/>
        <v>1895</v>
      </c>
      <c r="C845" s="2">
        <v>18959502</v>
      </c>
      <c r="D845" s="2">
        <v>860002964</v>
      </c>
      <c r="E845" s="2" t="str">
        <f t="shared" si="55"/>
        <v>18959502860002964</v>
      </c>
      <c r="F845" s="8">
        <v>-17745261147</v>
      </c>
      <c r="G845" s="2" t="s">
        <v>380</v>
      </c>
      <c r="H845" s="8">
        <f>+SUMIF(Ajustes!$C:$C,'Balance de Prueba'!$E845,Ajustes!E:E)</f>
        <v>0</v>
      </c>
      <c r="I845" s="8">
        <f>+SUMIF(Ajustes!$C:$C,'Balance de Prueba'!$E845,Ajustes!F:F)</f>
        <v>0</v>
      </c>
      <c r="J845" s="3">
        <f t="shared" si="56"/>
        <v>-17745261147</v>
      </c>
    </row>
    <row r="846" spans="1:10" ht="12.75" hidden="1" customHeight="1" x14ac:dyDescent="0.3">
      <c r="A846" s="2" t="str">
        <f t="shared" si="57"/>
        <v>18</v>
      </c>
      <c r="B846" s="2" t="str">
        <f t="shared" si="54"/>
        <v>1895</v>
      </c>
      <c r="C846" s="2">
        <v>18959502</v>
      </c>
      <c r="D846" s="2">
        <v>890903938</v>
      </c>
      <c r="E846" s="2" t="str">
        <f t="shared" si="55"/>
        <v>18959502890903938</v>
      </c>
      <c r="F846" s="8">
        <v>-11908259281</v>
      </c>
      <c r="G846" s="2" t="s">
        <v>36</v>
      </c>
      <c r="H846" s="8">
        <f>+SUMIF(Ajustes!$C:$C,'Balance de Prueba'!$E846,Ajustes!E:E)</f>
        <v>0</v>
      </c>
      <c r="I846" s="8">
        <f>+SUMIF(Ajustes!$C:$C,'Balance de Prueba'!$E846,Ajustes!F:F)</f>
        <v>0</v>
      </c>
      <c r="J846" s="3">
        <f t="shared" si="56"/>
        <v>-11908259281</v>
      </c>
    </row>
    <row r="847" spans="1:10" ht="12.75" hidden="1" customHeight="1" x14ac:dyDescent="0.3">
      <c r="A847" s="2" t="str">
        <f t="shared" si="57"/>
        <v>19</v>
      </c>
      <c r="B847" s="2" t="str">
        <f t="shared" si="54"/>
        <v>1905</v>
      </c>
      <c r="C847" s="2">
        <v>19050502</v>
      </c>
      <c r="D847" s="2">
        <v>101</v>
      </c>
      <c r="E847" s="2" t="str">
        <f t="shared" si="55"/>
        <v>19050502101</v>
      </c>
      <c r="F847" s="8">
        <v>482983456</v>
      </c>
      <c r="G847" s="2" t="s">
        <v>812</v>
      </c>
      <c r="H847" s="8">
        <f>+SUMIF(Ajustes!$C:$C,'Balance de Prueba'!$E847,Ajustes!E:E)</f>
        <v>0</v>
      </c>
      <c r="I847" s="8">
        <f>+SUMIF(Ajustes!$C:$C,'Balance de Prueba'!$E847,Ajustes!F:F)</f>
        <v>482983456</v>
      </c>
      <c r="J847" s="3">
        <f t="shared" si="56"/>
        <v>0</v>
      </c>
    </row>
    <row r="848" spans="1:10" ht="12.75" hidden="1" customHeight="1" x14ac:dyDescent="0.3">
      <c r="A848" s="2" t="str">
        <f t="shared" si="57"/>
        <v>19</v>
      </c>
      <c r="B848" s="2" t="str">
        <f t="shared" si="54"/>
        <v>1905</v>
      </c>
      <c r="C848" s="2">
        <v>19050502</v>
      </c>
      <c r="D848" s="2">
        <v>800020712</v>
      </c>
      <c r="E848" s="2" t="str">
        <f t="shared" si="55"/>
        <v>19050502800020712</v>
      </c>
      <c r="F848" s="8">
        <v>-16951150</v>
      </c>
      <c r="G848" s="2" t="s">
        <v>813</v>
      </c>
      <c r="H848" s="8">
        <f>+SUMIF(Ajustes!$C:$C,'Balance de Prueba'!$E848,Ajustes!E:E)</f>
        <v>16951150</v>
      </c>
      <c r="I848" s="8">
        <f>+SUMIF(Ajustes!$C:$C,'Balance de Prueba'!$E848,Ajustes!F:F)</f>
        <v>0</v>
      </c>
      <c r="J848" s="3">
        <f t="shared" si="56"/>
        <v>0</v>
      </c>
    </row>
    <row r="849" spans="1:10" ht="12.75" hidden="1" customHeight="1" x14ac:dyDescent="0.3">
      <c r="A849" s="2" t="str">
        <f t="shared" si="57"/>
        <v>19</v>
      </c>
      <c r="B849" s="2" t="str">
        <f t="shared" si="54"/>
        <v>1905</v>
      </c>
      <c r="C849" s="2">
        <v>19050502</v>
      </c>
      <c r="D849" s="2">
        <v>800151988</v>
      </c>
      <c r="E849" s="2" t="str">
        <f t="shared" si="55"/>
        <v>19050502800151988</v>
      </c>
      <c r="F849" s="8">
        <v>-20089231</v>
      </c>
      <c r="G849" s="2" t="s">
        <v>814</v>
      </c>
      <c r="H849" s="8">
        <f>+SUMIF(Ajustes!$C:$C,'Balance de Prueba'!$E849,Ajustes!E:E)</f>
        <v>20089231</v>
      </c>
      <c r="I849" s="8">
        <f>+SUMIF(Ajustes!$C:$C,'Balance de Prueba'!$E849,Ajustes!F:F)</f>
        <v>0</v>
      </c>
      <c r="J849" s="3">
        <f t="shared" si="56"/>
        <v>0</v>
      </c>
    </row>
    <row r="850" spans="1:10" ht="12.75" hidden="1" customHeight="1" x14ac:dyDescent="0.3">
      <c r="A850" s="2" t="str">
        <f t="shared" si="57"/>
        <v>19</v>
      </c>
      <c r="B850" s="2" t="str">
        <f t="shared" si="54"/>
        <v>1905</v>
      </c>
      <c r="C850" s="2">
        <v>19050502</v>
      </c>
      <c r="D850" s="2">
        <v>890903736</v>
      </c>
      <c r="E850" s="2" t="str">
        <f t="shared" si="55"/>
        <v>19050502890903736</v>
      </c>
      <c r="F850" s="8">
        <v>34526448</v>
      </c>
      <c r="G850" s="2" t="s">
        <v>46</v>
      </c>
      <c r="H850" s="8">
        <f>+SUMIF(Ajustes!$C:$C,'Balance de Prueba'!$E850,Ajustes!E:E)</f>
        <v>0</v>
      </c>
      <c r="I850" s="8">
        <f>+SUMIF(Ajustes!$C:$C,'Balance de Prueba'!$E850,Ajustes!F:F)</f>
        <v>34526448</v>
      </c>
      <c r="J850" s="3">
        <f t="shared" si="56"/>
        <v>0</v>
      </c>
    </row>
    <row r="851" spans="1:10" ht="12.75" hidden="1" customHeight="1" x14ac:dyDescent="0.3">
      <c r="A851" s="2" t="str">
        <f t="shared" si="57"/>
        <v>19</v>
      </c>
      <c r="B851" s="2" t="str">
        <f t="shared" si="54"/>
        <v>1905</v>
      </c>
      <c r="C851" s="2">
        <v>19050502</v>
      </c>
      <c r="D851" s="2">
        <v>890909297</v>
      </c>
      <c r="E851" s="2" t="str">
        <f t="shared" si="55"/>
        <v>19050502890909297</v>
      </c>
      <c r="F851" s="8">
        <v>81588965</v>
      </c>
      <c r="G851" s="2" t="s">
        <v>48</v>
      </c>
      <c r="H851" s="8">
        <f>+SUMIF(Ajustes!$C:$C,'Balance de Prueba'!$E851,Ajustes!E:E)</f>
        <v>0</v>
      </c>
      <c r="I851" s="8">
        <f>+SUMIF(Ajustes!$C:$C,'Balance de Prueba'!$E851,Ajustes!F:F)</f>
        <v>81588965</v>
      </c>
      <c r="J851" s="3">
        <f t="shared" si="56"/>
        <v>0</v>
      </c>
    </row>
    <row r="852" spans="1:10" ht="12.75" hidden="1" customHeight="1" x14ac:dyDescent="0.3">
      <c r="A852" s="2" t="str">
        <f t="shared" si="57"/>
        <v>19</v>
      </c>
      <c r="B852" s="2" t="str">
        <f t="shared" si="54"/>
        <v>1910</v>
      </c>
      <c r="C852" s="2">
        <v>19100406</v>
      </c>
      <c r="E852" s="2" t="str">
        <f t="shared" si="55"/>
        <v>19100406</v>
      </c>
      <c r="F852" s="8">
        <v>98215309392</v>
      </c>
      <c r="G852" s="2" t="s">
        <v>815</v>
      </c>
      <c r="H852" s="8">
        <f>+SUMIF(Ajustes!$C:$C,'Balance de Prueba'!$E852,Ajustes!E:E)</f>
        <v>0</v>
      </c>
      <c r="I852" s="8">
        <f>+SUMIF(Ajustes!$C:$C,'Balance de Prueba'!$E852,Ajustes!F:F)</f>
        <v>98215309392</v>
      </c>
      <c r="J852" s="3">
        <f t="shared" si="56"/>
        <v>0</v>
      </c>
    </row>
    <row r="853" spans="1:10" ht="12.75" hidden="1" customHeight="1" x14ac:dyDescent="0.3">
      <c r="A853" s="2" t="str">
        <f t="shared" si="57"/>
        <v>19</v>
      </c>
      <c r="B853" s="2" t="str">
        <f t="shared" si="54"/>
        <v>1910</v>
      </c>
      <c r="C853" s="2">
        <v>19101207</v>
      </c>
      <c r="E853" s="2" t="str">
        <f t="shared" si="55"/>
        <v>19101207</v>
      </c>
      <c r="F853" s="8">
        <v>26291277866</v>
      </c>
      <c r="G853" s="2" t="s">
        <v>816</v>
      </c>
      <c r="H853" s="8">
        <f>+SUMIF(Ajustes!$C:$C,'Balance de Prueba'!$E853,Ajustes!E:E)</f>
        <v>0</v>
      </c>
      <c r="I853" s="8">
        <f>+SUMIF(Ajustes!$C:$C,'Balance de Prueba'!$E853,Ajustes!F:F)</f>
        <v>26291277866</v>
      </c>
      <c r="J853" s="3">
        <f t="shared" si="56"/>
        <v>0</v>
      </c>
    </row>
    <row r="854" spans="1:10" ht="12.75" hidden="1" customHeight="1" x14ac:dyDescent="0.3">
      <c r="A854" s="2" t="str">
        <f t="shared" si="57"/>
        <v>19</v>
      </c>
      <c r="B854" s="2" t="str">
        <f t="shared" si="54"/>
        <v>1910</v>
      </c>
      <c r="C854" s="2">
        <v>19103208</v>
      </c>
      <c r="E854" s="2" t="str">
        <f t="shared" si="55"/>
        <v>19103208</v>
      </c>
      <c r="F854" s="8">
        <v>119478914</v>
      </c>
      <c r="G854" s="2" t="s">
        <v>817</v>
      </c>
      <c r="H854" s="8">
        <f>+SUMIF(Ajustes!$C:$C,'Balance de Prueba'!$E854,Ajustes!E:E)</f>
        <v>0</v>
      </c>
      <c r="I854" s="8">
        <f>+SUMIF(Ajustes!$C:$C,'Balance de Prueba'!$E854,Ajustes!F:F)</f>
        <v>119478914</v>
      </c>
      <c r="J854" s="3">
        <f t="shared" si="56"/>
        <v>0</v>
      </c>
    </row>
    <row r="855" spans="1:10" ht="12.75" hidden="1" customHeight="1" x14ac:dyDescent="0.3">
      <c r="A855" s="2" t="str">
        <f t="shared" si="57"/>
        <v>21</v>
      </c>
      <c r="B855" s="2" t="str">
        <f t="shared" si="54"/>
        <v>2105</v>
      </c>
      <c r="C855" s="2">
        <v>21050520</v>
      </c>
      <c r="D855" s="2">
        <v>2174</v>
      </c>
      <c r="E855" s="2" t="str">
        <f t="shared" si="55"/>
        <v>210505202174</v>
      </c>
      <c r="F855" s="8">
        <v>-20671004</v>
      </c>
      <c r="G855" s="2" t="s">
        <v>818</v>
      </c>
      <c r="H855" s="8">
        <f>+SUMIF(Ajustes!$C:$C,'Balance de Prueba'!$E855,Ajustes!E:E)</f>
        <v>0</v>
      </c>
      <c r="I855" s="8">
        <f>+SUMIF(Ajustes!$C:$C,'Balance de Prueba'!$E855,Ajustes!F:F)</f>
        <v>0</v>
      </c>
      <c r="J855" s="3">
        <f t="shared" si="56"/>
        <v>-20671004</v>
      </c>
    </row>
    <row r="856" spans="1:10" ht="12.75" hidden="1" customHeight="1" x14ac:dyDescent="0.3">
      <c r="A856" s="2" t="str">
        <f t="shared" si="57"/>
        <v>21</v>
      </c>
      <c r="B856" s="2" t="str">
        <f t="shared" si="54"/>
        <v>2105</v>
      </c>
      <c r="C856" s="2">
        <v>21051020</v>
      </c>
      <c r="D856" s="2">
        <v>860002964</v>
      </c>
      <c r="E856" s="2" t="str">
        <f t="shared" si="55"/>
        <v>21051020860002964</v>
      </c>
      <c r="F856" s="8">
        <v>-7043905000</v>
      </c>
      <c r="G856" s="2" t="s">
        <v>819</v>
      </c>
      <c r="H856" s="8">
        <f>+SUMIF(Ajustes!$C:$C,'Balance de Prueba'!$E856,Ajustes!E:E)</f>
        <v>0</v>
      </c>
      <c r="I856" s="8">
        <f>+SUMIF(Ajustes!$C:$C,'Balance de Prueba'!$E856,Ajustes!F:F)</f>
        <v>0</v>
      </c>
      <c r="J856" s="3">
        <f t="shared" si="56"/>
        <v>-7043905000</v>
      </c>
    </row>
    <row r="857" spans="1:10" ht="12.75" hidden="1" customHeight="1" x14ac:dyDescent="0.3">
      <c r="A857" s="2" t="str">
        <f t="shared" si="57"/>
        <v>21</v>
      </c>
      <c r="B857" s="2" t="str">
        <f t="shared" si="54"/>
        <v>2105</v>
      </c>
      <c r="C857" s="2">
        <v>21051020</v>
      </c>
      <c r="D857" s="2">
        <v>860034313</v>
      </c>
      <c r="E857" s="2" t="str">
        <f t="shared" si="55"/>
        <v>21051020860034313</v>
      </c>
      <c r="F857" s="8">
        <v>-3275611000</v>
      </c>
      <c r="G857" s="2" t="s">
        <v>820</v>
      </c>
      <c r="H857" s="8">
        <f>+SUMIF(Ajustes!$C:$C,'Balance de Prueba'!$E857,Ajustes!E:E)</f>
        <v>0</v>
      </c>
      <c r="I857" s="8">
        <f>+SUMIF(Ajustes!$C:$C,'Balance de Prueba'!$E857,Ajustes!F:F)</f>
        <v>0</v>
      </c>
      <c r="J857" s="3">
        <f t="shared" si="56"/>
        <v>-3275611000</v>
      </c>
    </row>
    <row r="858" spans="1:10" ht="12.75" hidden="1" customHeight="1" x14ac:dyDescent="0.3">
      <c r="A858" s="2" t="str">
        <f t="shared" si="57"/>
        <v>21</v>
      </c>
      <c r="B858" s="2" t="str">
        <f t="shared" si="54"/>
        <v>2105</v>
      </c>
      <c r="C858" s="2">
        <v>21051020</v>
      </c>
      <c r="D858" s="2">
        <v>890903938</v>
      </c>
      <c r="E858" s="2" t="str">
        <f t="shared" si="55"/>
        <v>21051020890903938</v>
      </c>
      <c r="F858" s="8">
        <v>-12002630991</v>
      </c>
      <c r="G858" s="2" t="s">
        <v>36</v>
      </c>
      <c r="H858" s="8">
        <f>+SUMIF(Ajustes!$C:$C,'Balance de Prueba'!$E858,Ajustes!E:E)</f>
        <v>0</v>
      </c>
      <c r="I858" s="8">
        <f>+SUMIF(Ajustes!$C:$C,'Balance de Prueba'!$E858,Ajustes!F:F)</f>
        <v>0</v>
      </c>
      <c r="J858" s="3">
        <f t="shared" si="56"/>
        <v>-12002630991</v>
      </c>
    </row>
    <row r="859" spans="1:10" ht="12.75" hidden="1" customHeight="1" x14ac:dyDescent="0.3">
      <c r="A859" s="2" t="str">
        <f t="shared" si="57"/>
        <v>21</v>
      </c>
      <c r="B859" s="2" t="str">
        <f t="shared" si="54"/>
        <v>2105</v>
      </c>
      <c r="C859" s="2">
        <v>21051025</v>
      </c>
      <c r="D859" s="2">
        <v>890903938</v>
      </c>
      <c r="E859" s="2" t="str">
        <f t="shared" si="55"/>
        <v>21051025890903938</v>
      </c>
      <c r="F859" s="8">
        <v>-520056</v>
      </c>
      <c r="G859" s="2" t="s">
        <v>821</v>
      </c>
      <c r="H859" s="8">
        <f>+SUMIF(Ajustes!$C:$C,'Balance de Prueba'!$E859,Ajustes!E:E)</f>
        <v>0</v>
      </c>
      <c r="I859" s="8">
        <f>+SUMIF(Ajustes!$C:$C,'Balance de Prueba'!$E859,Ajustes!F:F)</f>
        <v>0</v>
      </c>
      <c r="J859" s="3">
        <f t="shared" si="56"/>
        <v>-520056</v>
      </c>
    </row>
    <row r="860" spans="1:10" ht="12.75" hidden="1" customHeight="1" x14ac:dyDescent="0.3">
      <c r="A860" s="2" t="str">
        <f t="shared" si="57"/>
        <v>21</v>
      </c>
      <c r="B860" s="2" t="str">
        <f t="shared" si="54"/>
        <v>2105</v>
      </c>
      <c r="C860" s="2">
        <v>21051025</v>
      </c>
      <c r="D860" s="2">
        <v>890903938</v>
      </c>
      <c r="E860" s="2" t="str">
        <f t="shared" si="55"/>
        <v>21051025890903938</v>
      </c>
      <c r="F860" s="8">
        <v>-3820462</v>
      </c>
      <c r="G860" s="2" t="s">
        <v>821</v>
      </c>
      <c r="H860" s="8">
        <f>+SUMIF(Ajustes!$C:$C,'Balance de Prueba'!$E860,Ajustes!E:E)</f>
        <v>0</v>
      </c>
      <c r="I860" s="8">
        <f>+SUMIF(Ajustes!$C:$C,'Balance de Prueba'!$E860,Ajustes!F:F)</f>
        <v>0</v>
      </c>
      <c r="J860" s="3">
        <f t="shared" si="56"/>
        <v>-3820462</v>
      </c>
    </row>
    <row r="861" spans="1:10" ht="12.75" hidden="1" customHeight="1" x14ac:dyDescent="0.3">
      <c r="A861" s="2" t="str">
        <f t="shared" si="57"/>
        <v>21</v>
      </c>
      <c r="B861" s="2" t="str">
        <f t="shared" si="54"/>
        <v>2105</v>
      </c>
      <c r="C861" s="2">
        <v>21051027</v>
      </c>
      <c r="D861" s="2">
        <v>860002964</v>
      </c>
      <c r="E861" s="2" t="str">
        <f t="shared" si="55"/>
        <v>21051027860002964</v>
      </c>
      <c r="F861" s="8">
        <v>-234196549</v>
      </c>
      <c r="G861" s="2" t="s">
        <v>819</v>
      </c>
      <c r="H861" s="8">
        <f>+SUMIF(Ajustes!$C:$C,'Balance de Prueba'!$E861,Ajustes!E:E)</f>
        <v>0</v>
      </c>
      <c r="I861" s="8">
        <f>+SUMIF(Ajustes!$C:$C,'Balance de Prueba'!$E861,Ajustes!F:F)</f>
        <v>0</v>
      </c>
      <c r="J861" s="3">
        <f t="shared" si="56"/>
        <v>-234196549</v>
      </c>
    </row>
    <row r="862" spans="1:10" ht="12.75" hidden="1" customHeight="1" x14ac:dyDescent="0.3">
      <c r="A862" s="2" t="str">
        <f t="shared" si="57"/>
        <v>21</v>
      </c>
      <c r="B862" s="2" t="str">
        <f t="shared" si="54"/>
        <v>2105</v>
      </c>
      <c r="C862" s="2">
        <v>21051028</v>
      </c>
      <c r="D862" s="2">
        <v>890903938</v>
      </c>
      <c r="E862" s="2" t="str">
        <f t="shared" si="55"/>
        <v>21051028890903938</v>
      </c>
      <c r="F862" s="8">
        <v>-1985324360</v>
      </c>
      <c r="G862" s="2" t="s">
        <v>36</v>
      </c>
      <c r="H862" s="8">
        <f>+SUMIF(Ajustes!$C:$C,'Balance de Prueba'!$E862,Ajustes!E:E)</f>
        <v>0</v>
      </c>
      <c r="I862" s="8">
        <f>+SUMIF(Ajustes!$C:$C,'Balance de Prueba'!$E862,Ajustes!F:F)</f>
        <v>0</v>
      </c>
      <c r="J862" s="3">
        <f t="shared" si="56"/>
        <v>-1985324360</v>
      </c>
    </row>
    <row r="863" spans="1:10" ht="12.75" hidden="1" customHeight="1" x14ac:dyDescent="0.3">
      <c r="A863" s="2" t="str">
        <f t="shared" si="57"/>
        <v>21</v>
      </c>
      <c r="B863" s="2" t="str">
        <f t="shared" si="54"/>
        <v>2110</v>
      </c>
      <c r="C863" s="2">
        <v>21101020</v>
      </c>
      <c r="D863" s="2">
        <v>9</v>
      </c>
      <c r="E863" s="2" t="str">
        <f t="shared" si="55"/>
        <v>211010209</v>
      </c>
      <c r="F863" s="8">
        <v>-2298832269</v>
      </c>
      <c r="G863" s="2" t="s">
        <v>822</v>
      </c>
      <c r="H863" s="8">
        <f>+SUMIF(Ajustes!$C:$C,'Balance de Prueba'!$E863,Ajustes!E:E)</f>
        <v>0</v>
      </c>
      <c r="I863" s="8">
        <f>+SUMIF(Ajustes!$C:$C,'Balance de Prueba'!$E863,Ajustes!F:F)</f>
        <v>0</v>
      </c>
      <c r="J863" s="3">
        <f t="shared" si="56"/>
        <v>-2298832269</v>
      </c>
    </row>
    <row r="864" spans="1:10" ht="12.75" hidden="1" customHeight="1" x14ac:dyDescent="0.3">
      <c r="A864" s="2" t="str">
        <f t="shared" si="57"/>
        <v>21</v>
      </c>
      <c r="B864" s="2" t="str">
        <f t="shared" si="54"/>
        <v>2110</v>
      </c>
      <c r="C864" s="2">
        <v>21101020</v>
      </c>
      <c r="D864" s="2">
        <v>14</v>
      </c>
      <c r="E864" s="2" t="str">
        <f t="shared" si="55"/>
        <v>2110102014</v>
      </c>
      <c r="F864" s="8">
        <v>-87358619</v>
      </c>
      <c r="G864" s="2" t="s">
        <v>823</v>
      </c>
      <c r="H864" s="8">
        <f>+SUMIF(Ajustes!$C:$C,'Balance de Prueba'!$E864,Ajustes!E:E)</f>
        <v>0</v>
      </c>
      <c r="I864" s="8">
        <f>+SUMIF(Ajustes!$C:$C,'Balance de Prueba'!$E864,Ajustes!F:F)</f>
        <v>0</v>
      </c>
      <c r="J864" s="3">
        <f t="shared" si="56"/>
        <v>-87358619</v>
      </c>
    </row>
    <row r="865" spans="1:10" ht="12.75" hidden="1" customHeight="1" x14ac:dyDescent="0.3">
      <c r="A865" s="2" t="str">
        <f t="shared" si="57"/>
        <v>21</v>
      </c>
      <c r="B865" s="2" t="str">
        <f t="shared" si="54"/>
        <v>2110</v>
      </c>
      <c r="C865" s="2">
        <v>21101030</v>
      </c>
      <c r="D865" s="2">
        <v>9</v>
      </c>
      <c r="E865" s="2" t="str">
        <f t="shared" si="55"/>
        <v>211010309</v>
      </c>
      <c r="F865" s="8">
        <v>-3197605214</v>
      </c>
      <c r="G865" s="2" t="s">
        <v>822</v>
      </c>
      <c r="H865" s="8">
        <f>+SUMIF(Ajustes!$C:$C,'Balance de Prueba'!$E865,Ajustes!E:E)</f>
        <v>0</v>
      </c>
      <c r="I865" s="8">
        <f>+SUMIF(Ajustes!$C:$C,'Balance de Prueba'!$E865,Ajustes!F:F)</f>
        <v>0</v>
      </c>
      <c r="J865" s="3">
        <f t="shared" si="56"/>
        <v>-3197605214</v>
      </c>
    </row>
    <row r="866" spans="1:10" ht="12.75" hidden="1" customHeight="1" x14ac:dyDescent="0.3">
      <c r="A866" s="2" t="str">
        <f t="shared" si="57"/>
        <v>21</v>
      </c>
      <c r="B866" s="2" t="str">
        <f t="shared" si="54"/>
        <v>2110</v>
      </c>
      <c r="C866" s="2">
        <v>21101030</v>
      </c>
      <c r="D866" s="2">
        <v>14</v>
      </c>
      <c r="E866" s="2" t="str">
        <f t="shared" si="55"/>
        <v>2110103014</v>
      </c>
      <c r="F866" s="8">
        <v>-360236283</v>
      </c>
      <c r="G866" s="2" t="s">
        <v>823</v>
      </c>
      <c r="H866" s="8">
        <f>+SUMIF(Ajustes!$C:$C,'Balance de Prueba'!$E866,Ajustes!E:E)</f>
        <v>0</v>
      </c>
      <c r="I866" s="8">
        <f>+SUMIF(Ajustes!$C:$C,'Balance de Prueba'!$E866,Ajustes!F:F)</f>
        <v>0</v>
      </c>
      <c r="J866" s="3">
        <f t="shared" si="56"/>
        <v>-360236283</v>
      </c>
    </row>
    <row r="867" spans="1:10" ht="12.75" hidden="1" customHeight="1" x14ac:dyDescent="0.3">
      <c r="A867" s="2" t="str">
        <f t="shared" si="57"/>
        <v>21</v>
      </c>
      <c r="B867" s="2" t="str">
        <f t="shared" si="54"/>
        <v>2110</v>
      </c>
      <c r="C867" s="2">
        <v>21101030</v>
      </c>
      <c r="D867" s="2">
        <v>860002964</v>
      </c>
      <c r="E867" s="2" t="str">
        <f t="shared" si="55"/>
        <v>21101030860002964</v>
      </c>
      <c r="F867" s="8">
        <v>-1700000000</v>
      </c>
      <c r="G867" s="2" t="s">
        <v>380</v>
      </c>
      <c r="H867" s="8">
        <f>+SUMIF(Ajustes!$C:$C,'Balance de Prueba'!$E867,Ajustes!E:E)</f>
        <v>0</v>
      </c>
      <c r="I867" s="8">
        <f>+SUMIF(Ajustes!$C:$C,'Balance de Prueba'!$E867,Ajustes!F:F)</f>
        <v>0</v>
      </c>
      <c r="J867" s="3">
        <f t="shared" si="56"/>
        <v>-1700000000</v>
      </c>
    </row>
    <row r="868" spans="1:10" ht="12.75" hidden="1" customHeight="1" x14ac:dyDescent="0.3">
      <c r="A868" s="2" t="str">
        <f t="shared" si="57"/>
        <v>22</v>
      </c>
      <c r="B868" s="2" t="str">
        <f t="shared" si="54"/>
        <v>2205</v>
      </c>
      <c r="C868" s="2">
        <v>22051506</v>
      </c>
      <c r="D868" s="2">
        <v>3383341</v>
      </c>
      <c r="E868" s="2" t="str">
        <f t="shared" si="55"/>
        <v>220515063383341</v>
      </c>
      <c r="F868" s="8">
        <v>-1774600</v>
      </c>
      <c r="G868" s="2" t="s">
        <v>824</v>
      </c>
      <c r="H868" s="8">
        <f>+SUMIF(Ajustes!$C:$C,'Balance de Prueba'!$E868,Ajustes!E:E)</f>
        <v>0</v>
      </c>
      <c r="I868" s="8">
        <f>+SUMIF(Ajustes!$C:$C,'Balance de Prueba'!$E868,Ajustes!F:F)</f>
        <v>0</v>
      </c>
      <c r="J868" s="3">
        <f t="shared" si="56"/>
        <v>-1774600</v>
      </c>
    </row>
    <row r="869" spans="1:10" ht="12.75" hidden="1" customHeight="1" x14ac:dyDescent="0.3">
      <c r="A869" s="2" t="str">
        <f t="shared" si="57"/>
        <v>22</v>
      </c>
      <c r="B869" s="2" t="str">
        <f t="shared" si="54"/>
        <v>2205</v>
      </c>
      <c r="C869" s="2">
        <v>22051506</v>
      </c>
      <c r="D869" s="2">
        <v>8219508</v>
      </c>
      <c r="E869" s="2" t="str">
        <f t="shared" si="55"/>
        <v>220515068219508</v>
      </c>
      <c r="F869" s="8">
        <v>-70427</v>
      </c>
      <c r="G869" s="2" t="s">
        <v>825</v>
      </c>
      <c r="H869" s="8">
        <f>+SUMIF(Ajustes!$C:$C,'Balance de Prueba'!$E869,Ajustes!E:E)</f>
        <v>0</v>
      </c>
      <c r="I869" s="8">
        <f>+SUMIF(Ajustes!$C:$C,'Balance de Prueba'!$E869,Ajustes!F:F)</f>
        <v>0</v>
      </c>
      <c r="J869" s="3">
        <f t="shared" si="56"/>
        <v>-70427</v>
      </c>
    </row>
    <row r="870" spans="1:10" ht="12.75" hidden="1" customHeight="1" x14ac:dyDescent="0.3">
      <c r="A870" s="2" t="str">
        <f t="shared" si="57"/>
        <v>22</v>
      </c>
      <c r="B870" s="2" t="str">
        <f t="shared" si="54"/>
        <v>2205</v>
      </c>
      <c r="C870" s="2">
        <v>22051506</v>
      </c>
      <c r="D870" s="2">
        <v>21384593</v>
      </c>
      <c r="E870" s="2" t="str">
        <f t="shared" si="55"/>
        <v>2205150621384593</v>
      </c>
      <c r="F870" s="8">
        <v>-173705</v>
      </c>
      <c r="G870" s="2" t="s">
        <v>826</v>
      </c>
      <c r="H870" s="8">
        <f>+SUMIF(Ajustes!$C:$C,'Balance de Prueba'!$E870,Ajustes!E:E)</f>
        <v>0</v>
      </c>
      <c r="I870" s="8">
        <f>+SUMIF(Ajustes!$C:$C,'Balance de Prueba'!$E870,Ajustes!F:F)</f>
        <v>0</v>
      </c>
      <c r="J870" s="3">
        <f t="shared" si="56"/>
        <v>-173705</v>
      </c>
    </row>
    <row r="871" spans="1:10" ht="12.75" hidden="1" customHeight="1" x14ac:dyDescent="0.3">
      <c r="A871" s="2" t="str">
        <f t="shared" si="57"/>
        <v>22</v>
      </c>
      <c r="B871" s="2" t="str">
        <f t="shared" si="54"/>
        <v>2205</v>
      </c>
      <c r="C871" s="2">
        <v>22051506</v>
      </c>
      <c r="D871" s="2">
        <v>42754478</v>
      </c>
      <c r="E871" s="2" t="str">
        <f t="shared" si="55"/>
        <v>2205150642754478</v>
      </c>
      <c r="F871" s="8">
        <v>-175885</v>
      </c>
      <c r="G871" s="2" t="s">
        <v>827</v>
      </c>
      <c r="H871" s="8">
        <f>+SUMIF(Ajustes!$C:$C,'Balance de Prueba'!$E871,Ajustes!E:E)</f>
        <v>0</v>
      </c>
      <c r="I871" s="8">
        <f>+SUMIF(Ajustes!$C:$C,'Balance de Prueba'!$E871,Ajustes!F:F)</f>
        <v>0</v>
      </c>
      <c r="J871" s="3">
        <f t="shared" si="56"/>
        <v>-175885</v>
      </c>
    </row>
    <row r="872" spans="1:10" ht="12.75" hidden="1" customHeight="1" x14ac:dyDescent="0.3">
      <c r="A872" s="2" t="str">
        <f t="shared" si="57"/>
        <v>22</v>
      </c>
      <c r="B872" s="2" t="str">
        <f t="shared" si="54"/>
        <v>2205</v>
      </c>
      <c r="C872" s="2">
        <v>22051506</v>
      </c>
      <c r="D872" s="2">
        <v>70287534</v>
      </c>
      <c r="E872" s="2" t="str">
        <f t="shared" si="55"/>
        <v>2205150670287534</v>
      </c>
      <c r="F872" s="8">
        <v>-3002278</v>
      </c>
      <c r="G872" s="2" t="s">
        <v>828</v>
      </c>
      <c r="H872" s="8">
        <f>+SUMIF(Ajustes!$C:$C,'Balance de Prueba'!$E872,Ajustes!E:E)</f>
        <v>0</v>
      </c>
      <c r="I872" s="8">
        <f>+SUMIF(Ajustes!$C:$C,'Balance de Prueba'!$E872,Ajustes!F:F)</f>
        <v>0</v>
      </c>
      <c r="J872" s="3">
        <f t="shared" si="56"/>
        <v>-3002278</v>
      </c>
    </row>
    <row r="873" spans="1:10" ht="12.75" hidden="1" customHeight="1" x14ac:dyDescent="0.3">
      <c r="A873" s="2" t="str">
        <f t="shared" si="57"/>
        <v>22</v>
      </c>
      <c r="B873" s="2" t="str">
        <f t="shared" si="54"/>
        <v>2205</v>
      </c>
      <c r="C873" s="2">
        <v>22051506</v>
      </c>
      <c r="D873" s="2">
        <v>70508351</v>
      </c>
      <c r="E873" s="2" t="str">
        <f t="shared" si="55"/>
        <v>2205150670508351</v>
      </c>
      <c r="F873" s="8">
        <v>-448173</v>
      </c>
      <c r="G873" s="2" t="s">
        <v>829</v>
      </c>
      <c r="H873" s="8">
        <f>+SUMIF(Ajustes!$C:$C,'Balance de Prueba'!$E873,Ajustes!E:E)</f>
        <v>0</v>
      </c>
      <c r="I873" s="8">
        <f>+SUMIF(Ajustes!$C:$C,'Balance de Prueba'!$E873,Ajustes!F:F)</f>
        <v>0</v>
      </c>
      <c r="J873" s="3">
        <f t="shared" si="56"/>
        <v>-448173</v>
      </c>
    </row>
    <row r="874" spans="1:10" ht="12.75" hidden="1" customHeight="1" x14ac:dyDescent="0.3">
      <c r="A874" s="2" t="str">
        <f t="shared" si="57"/>
        <v>22</v>
      </c>
      <c r="B874" s="2" t="str">
        <f t="shared" si="54"/>
        <v>2205</v>
      </c>
      <c r="C874" s="2">
        <v>22051506</v>
      </c>
      <c r="D874" s="2">
        <v>71370337</v>
      </c>
      <c r="E874" s="2" t="str">
        <f t="shared" si="55"/>
        <v>2205150671370337</v>
      </c>
      <c r="F874" s="8">
        <v>-563911</v>
      </c>
      <c r="G874" s="2" t="s">
        <v>830</v>
      </c>
      <c r="H874" s="8">
        <f>+SUMIF(Ajustes!$C:$C,'Balance de Prueba'!$E874,Ajustes!E:E)</f>
        <v>0</v>
      </c>
      <c r="I874" s="8">
        <f>+SUMIF(Ajustes!$C:$C,'Balance de Prueba'!$E874,Ajustes!F:F)</f>
        <v>0</v>
      </c>
      <c r="J874" s="3">
        <f t="shared" si="56"/>
        <v>-563911</v>
      </c>
    </row>
    <row r="875" spans="1:10" ht="12.75" hidden="1" customHeight="1" x14ac:dyDescent="0.3">
      <c r="A875" s="2" t="str">
        <f t="shared" si="57"/>
        <v>22</v>
      </c>
      <c r="B875" s="2" t="str">
        <f t="shared" si="54"/>
        <v>2205</v>
      </c>
      <c r="C875" s="2">
        <v>22051506</v>
      </c>
      <c r="D875" s="2">
        <v>71607587</v>
      </c>
      <c r="E875" s="2" t="str">
        <f t="shared" si="55"/>
        <v>2205150671607587</v>
      </c>
      <c r="F875" s="8">
        <v>-133686</v>
      </c>
      <c r="G875" s="2" t="s">
        <v>831</v>
      </c>
      <c r="H875" s="8">
        <f>+SUMIF(Ajustes!$C:$C,'Balance de Prueba'!$E875,Ajustes!E:E)</f>
        <v>0</v>
      </c>
      <c r="I875" s="8">
        <f>+SUMIF(Ajustes!$C:$C,'Balance de Prueba'!$E875,Ajustes!F:F)</f>
        <v>0</v>
      </c>
      <c r="J875" s="3">
        <f t="shared" si="56"/>
        <v>-133686</v>
      </c>
    </row>
    <row r="876" spans="1:10" ht="12.75" hidden="1" customHeight="1" x14ac:dyDescent="0.3">
      <c r="A876" s="2" t="str">
        <f t="shared" si="57"/>
        <v>22</v>
      </c>
      <c r="B876" s="2" t="str">
        <f t="shared" si="54"/>
        <v>2205</v>
      </c>
      <c r="C876" s="2">
        <v>22051506</v>
      </c>
      <c r="D876" s="2">
        <v>71658938</v>
      </c>
      <c r="E876" s="2" t="str">
        <f t="shared" si="55"/>
        <v>2205150671658938</v>
      </c>
      <c r="F876" s="8">
        <v>-2116105</v>
      </c>
      <c r="G876" s="2" t="s">
        <v>832</v>
      </c>
      <c r="H876" s="8">
        <f>+SUMIF(Ajustes!$C:$C,'Balance de Prueba'!$E876,Ajustes!E:E)</f>
        <v>0</v>
      </c>
      <c r="I876" s="8">
        <f>+SUMIF(Ajustes!$C:$C,'Balance de Prueba'!$E876,Ajustes!F:F)</f>
        <v>0</v>
      </c>
      <c r="J876" s="3">
        <f t="shared" si="56"/>
        <v>-2116105</v>
      </c>
    </row>
    <row r="877" spans="1:10" ht="12.75" hidden="1" customHeight="1" x14ac:dyDescent="0.3">
      <c r="A877" s="2" t="str">
        <f t="shared" si="57"/>
        <v>22</v>
      </c>
      <c r="B877" s="2" t="str">
        <f t="shared" si="54"/>
        <v>2205</v>
      </c>
      <c r="C877" s="2">
        <v>22051506</v>
      </c>
      <c r="D877" s="2">
        <v>94251904</v>
      </c>
      <c r="E877" s="2" t="str">
        <f t="shared" si="55"/>
        <v>2205150694251904</v>
      </c>
      <c r="F877" s="8">
        <v>-42037</v>
      </c>
      <c r="G877" s="2" t="s">
        <v>833</v>
      </c>
      <c r="H877" s="8">
        <f>+SUMIF(Ajustes!$C:$C,'Balance de Prueba'!$E877,Ajustes!E:E)</f>
        <v>0</v>
      </c>
      <c r="I877" s="8">
        <f>+SUMIF(Ajustes!$C:$C,'Balance de Prueba'!$E877,Ajustes!F:F)</f>
        <v>0</v>
      </c>
      <c r="J877" s="3">
        <f t="shared" si="56"/>
        <v>-42037</v>
      </c>
    </row>
    <row r="878" spans="1:10" ht="12.75" hidden="1" customHeight="1" x14ac:dyDescent="0.3">
      <c r="A878" s="2" t="str">
        <f t="shared" si="57"/>
        <v>22</v>
      </c>
      <c r="B878" s="2" t="str">
        <f t="shared" si="54"/>
        <v>2205</v>
      </c>
      <c r="C878" s="2">
        <v>22051506</v>
      </c>
      <c r="D878" s="2">
        <v>800037978</v>
      </c>
      <c r="E878" s="2" t="str">
        <f t="shared" si="55"/>
        <v>22051506800037978</v>
      </c>
      <c r="F878" s="8">
        <v>-3891510</v>
      </c>
      <c r="G878" s="2" t="s">
        <v>834</v>
      </c>
      <c r="H878" s="8">
        <f>+SUMIF(Ajustes!$C:$C,'Balance de Prueba'!$E878,Ajustes!E:E)</f>
        <v>0</v>
      </c>
      <c r="I878" s="8">
        <f>+SUMIF(Ajustes!$C:$C,'Balance de Prueba'!$E878,Ajustes!F:F)</f>
        <v>0</v>
      </c>
      <c r="J878" s="3">
        <f t="shared" si="56"/>
        <v>-3891510</v>
      </c>
    </row>
    <row r="879" spans="1:10" ht="12.75" hidden="1" customHeight="1" x14ac:dyDescent="0.3">
      <c r="A879" s="2" t="str">
        <f t="shared" si="57"/>
        <v>22</v>
      </c>
      <c r="B879" s="2" t="str">
        <f t="shared" si="54"/>
        <v>2205</v>
      </c>
      <c r="C879" s="2">
        <v>22051506</v>
      </c>
      <c r="D879" s="2">
        <v>800043278</v>
      </c>
      <c r="E879" s="2" t="str">
        <f t="shared" si="55"/>
        <v>22051506800043278</v>
      </c>
      <c r="F879" s="8">
        <v>-479403</v>
      </c>
      <c r="G879" s="2" t="s">
        <v>835</v>
      </c>
      <c r="H879" s="8">
        <f>+SUMIF(Ajustes!$C:$C,'Balance de Prueba'!$E879,Ajustes!E:E)</f>
        <v>0</v>
      </c>
      <c r="I879" s="8">
        <f>+SUMIF(Ajustes!$C:$C,'Balance de Prueba'!$E879,Ajustes!F:F)</f>
        <v>0</v>
      </c>
      <c r="J879" s="3">
        <f t="shared" si="56"/>
        <v>-479403</v>
      </c>
    </row>
    <row r="880" spans="1:10" ht="12.75" hidden="1" customHeight="1" x14ac:dyDescent="0.3">
      <c r="A880" s="2" t="str">
        <f t="shared" si="57"/>
        <v>22</v>
      </c>
      <c r="B880" s="2" t="str">
        <f t="shared" si="54"/>
        <v>2205</v>
      </c>
      <c r="C880" s="2">
        <v>22051506</v>
      </c>
      <c r="D880" s="2">
        <v>800157130</v>
      </c>
      <c r="E880" s="2" t="str">
        <f t="shared" si="55"/>
        <v>22051506800157130</v>
      </c>
      <c r="F880" s="8">
        <v>-1879274</v>
      </c>
      <c r="G880" s="2" t="s">
        <v>836</v>
      </c>
      <c r="H880" s="8">
        <f>+SUMIF(Ajustes!$C:$C,'Balance de Prueba'!$E880,Ajustes!E:E)</f>
        <v>0</v>
      </c>
      <c r="I880" s="8">
        <f>+SUMIF(Ajustes!$C:$C,'Balance de Prueba'!$E880,Ajustes!F:F)</f>
        <v>0</v>
      </c>
      <c r="J880" s="3">
        <f t="shared" si="56"/>
        <v>-1879274</v>
      </c>
    </row>
    <row r="881" spans="1:10" ht="12.75" hidden="1" customHeight="1" x14ac:dyDescent="0.3">
      <c r="A881" s="2" t="str">
        <f t="shared" si="57"/>
        <v>22</v>
      </c>
      <c r="B881" s="2" t="str">
        <f t="shared" si="54"/>
        <v>2205</v>
      </c>
      <c r="C881" s="2">
        <v>22051506</v>
      </c>
      <c r="D881" s="2">
        <v>811003948</v>
      </c>
      <c r="E881" s="2" t="str">
        <f t="shared" si="55"/>
        <v>22051506811003948</v>
      </c>
      <c r="F881" s="8">
        <v>-6612057</v>
      </c>
      <c r="G881" s="2" t="s">
        <v>837</v>
      </c>
      <c r="H881" s="8">
        <f>+SUMIF(Ajustes!$C:$C,'Balance de Prueba'!$E881,Ajustes!E:E)</f>
        <v>0</v>
      </c>
      <c r="I881" s="8">
        <f>+SUMIF(Ajustes!$C:$C,'Balance de Prueba'!$E881,Ajustes!F:F)</f>
        <v>0</v>
      </c>
      <c r="J881" s="3">
        <f t="shared" si="56"/>
        <v>-6612057</v>
      </c>
    </row>
    <row r="882" spans="1:10" ht="12.75" hidden="1" customHeight="1" x14ac:dyDescent="0.3">
      <c r="A882" s="2" t="str">
        <f t="shared" si="57"/>
        <v>22</v>
      </c>
      <c r="B882" s="2" t="str">
        <f t="shared" si="54"/>
        <v>2205</v>
      </c>
      <c r="C882" s="2">
        <v>22051506</v>
      </c>
      <c r="D882" s="2">
        <v>811006789</v>
      </c>
      <c r="E882" s="2" t="str">
        <f t="shared" si="55"/>
        <v>22051506811006789</v>
      </c>
      <c r="F882" s="8">
        <v>-3104937</v>
      </c>
      <c r="G882" s="2" t="s">
        <v>838</v>
      </c>
      <c r="H882" s="8">
        <f>+SUMIF(Ajustes!$C:$C,'Balance de Prueba'!$E882,Ajustes!E:E)</f>
        <v>0</v>
      </c>
      <c r="I882" s="8">
        <f>+SUMIF(Ajustes!$C:$C,'Balance de Prueba'!$E882,Ajustes!F:F)</f>
        <v>0</v>
      </c>
      <c r="J882" s="3">
        <f t="shared" si="56"/>
        <v>-3104937</v>
      </c>
    </row>
    <row r="883" spans="1:10" ht="12.75" hidden="1" customHeight="1" x14ac:dyDescent="0.3">
      <c r="A883" s="2" t="str">
        <f t="shared" si="57"/>
        <v>22</v>
      </c>
      <c r="B883" s="2" t="str">
        <f t="shared" si="54"/>
        <v>2205</v>
      </c>
      <c r="C883" s="2">
        <v>22051506</v>
      </c>
      <c r="D883" s="2">
        <v>811009895</v>
      </c>
      <c r="E883" s="2" t="str">
        <f t="shared" si="55"/>
        <v>22051506811009895</v>
      </c>
      <c r="F883" s="8">
        <v>-132296</v>
      </c>
      <c r="G883" s="2" t="s">
        <v>839</v>
      </c>
      <c r="H883" s="8">
        <f>+SUMIF(Ajustes!$C:$C,'Balance de Prueba'!$E883,Ajustes!E:E)</f>
        <v>0</v>
      </c>
      <c r="I883" s="8">
        <f>+SUMIF(Ajustes!$C:$C,'Balance de Prueba'!$E883,Ajustes!F:F)</f>
        <v>0</v>
      </c>
      <c r="J883" s="3">
        <f t="shared" si="56"/>
        <v>-132296</v>
      </c>
    </row>
    <row r="884" spans="1:10" ht="12.75" hidden="1" customHeight="1" x14ac:dyDescent="0.3">
      <c r="A884" s="2" t="str">
        <f t="shared" si="57"/>
        <v>22</v>
      </c>
      <c r="B884" s="2" t="str">
        <f t="shared" si="54"/>
        <v>2205</v>
      </c>
      <c r="C884" s="2">
        <v>22051506</v>
      </c>
      <c r="D884" s="2">
        <v>811022997</v>
      </c>
      <c r="E884" s="2" t="str">
        <f t="shared" si="55"/>
        <v>22051506811022997</v>
      </c>
      <c r="F884" s="8">
        <v>-858526</v>
      </c>
      <c r="G884" s="2" t="s">
        <v>840</v>
      </c>
      <c r="H884" s="8">
        <f>+SUMIF(Ajustes!$C:$C,'Balance de Prueba'!$E884,Ajustes!E:E)</f>
        <v>0</v>
      </c>
      <c r="I884" s="8">
        <f>+SUMIF(Ajustes!$C:$C,'Balance de Prueba'!$E884,Ajustes!F:F)</f>
        <v>0</v>
      </c>
      <c r="J884" s="3">
        <f t="shared" si="56"/>
        <v>-858526</v>
      </c>
    </row>
    <row r="885" spans="1:10" ht="12.75" hidden="1" customHeight="1" x14ac:dyDescent="0.3">
      <c r="A885" s="2" t="str">
        <f t="shared" si="57"/>
        <v>22</v>
      </c>
      <c r="B885" s="2" t="str">
        <f t="shared" si="54"/>
        <v>2205</v>
      </c>
      <c r="C885" s="2">
        <v>22051506</v>
      </c>
      <c r="D885" s="2">
        <v>811024466</v>
      </c>
      <c r="E885" s="2" t="str">
        <f t="shared" si="55"/>
        <v>22051506811024466</v>
      </c>
      <c r="F885" s="8">
        <v>-1387103</v>
      </c>
      <c r="G885" s="2" t="s">
        <v>841</v>
      </c>
      <c r="H885" s="8">
        <f>+SUMIF(Ajustes!$C:$C,'Balance de Prueba'!$E885,Ajustes!E:E)</f>
        <v>0</v>
      </c>
      <c r="I885" s="8">
        <f>+SUMIF(Ajustes!$C:$C,'Balance de Prueba'!$E885,Ajustes!F:F)</f>
        <v>0</v>
      </c>
      <c r="J885" s="3">
        <f t="shared" si="56"/>
        <v>-1387103</v>
      </c>
    </row>
    <row r="886" spans="1:10" ht="12.75" hidden="1" customHeight="1" x14ac:dyDescent="0.3">
      <c r="A886" s="2" t="str">
        <f t="shared" si="57"/>
        <v>22</v>
      </c>
      <c r="B886" s="2" t="str">
        <f t="shared" si="54"/>
        <v>2205</v>
      </c>
      <c r="C886" s="2">
        <v>22051506</v>
      </c>
      <c r="D886" s="2">
        <v>811029525</v>
      </c>
      <c r="E886" s="2" t="str">
        <f t="shared" si="55"/>
        <v>22051506811029525</v>
      </c>
      <c r="F886" s="8">
        <v>-1545366</v>
      </c>
      <c r="G886" s="2" t="s">
        <v>842</v>
      </c>
      <c r="H886" s="8">
        <f>+SUMIF(Ajustes!$C:$C,'Balance de Prueba'!$E886,Ajustes!E:E)</f>
        <v>0</v>
      </c>
      <c r="I886" s="8">
        <f>+SUMIF(Ajustes!$C:$C,'Balance de Prueba'!$E886,Ajustes!F:F)</f>
        <v>0</v>
      </c>
      <c r="J886" s="3">
        <f t="shared" si="56"/>
        <v>-1545366</v>
      </c>
    </row>
    <row r="887" spans="1:10" ht="12.75" hidden="1" customHeight="1" x14ac:dyDescent="0.3">
      <c r="A887" s="2" t="str">
        <f t="shared" si="57"/>
        <v>22</v>
      </c>
      <c r="B887" s="2" t="str">
        <f t="shared" si="54"/>
        <v>2205</v>
      </c>
      <c r="C887" s="2">
        <v>22051506</v>
      </c>
      <c r="D887" s="2">
        <v>811030871</v>
      </c>
      <c r="E887" s="2" t="str">
        <f t="shared" si="55"/>
        <v>22051506811030871</v>
      </c>
      <c r="F887" s="8">
        <v>-792767</v>
      </c>
      <c r="G887" s="2" t="s">
        <v>843</v>
      </c>
      <c r="H887" s="8">
        <f>+SUMIF(Ajustes!$C:$C,'Balance de Prueba'!$E887,Ajustes!E:E)</f>
        <v>0</v>
      </c>
      <c r="I887" s="8">
        <f>+SUMIF(Ajustes!$C:$C,'Balance de Prueba'!$E887,Ajustes!F:F)</f>
        <v>0</v>
      </c>
      <c r="J887" s="3">
        <f t="shared" si="56"/>
        <v>-792767</v>
      </c>
    </row>
    <row r="888" spans="1:10" ht="12.75" hidden="1" customHeight="1" x14ac:dyDescent="0.3">
      <c r="A888" s="2" t="str">
        <f t="shared" si="57"/>
        <v>22</v>
      </c>
      <c r="B888" s="2" t="str">
        <f t="shared" si="54"/>
        <v>2205</v>
      </c>
      <c r="C888" s="2">
        <v>22051506</v>
      </c>
      <c r="D888" s="2">
        <v>811033374</v>
      </c>
      <c r="E888" s="2" t="str">
        <f t="shared" si="55"/>
        <v>22051506811033374</v>
      </c>
      <c r="F888" s="8">
        <v>-1299296</v>
      </c>
      <c r="G888" s="2" t="s">
        <v>844</v>
      </c>
      <c r="H888" s="8">
        <f>+SUMIF(Ajustes!$C:$C,'Balance de Prueba'!$E888,Ajustes!E:E)</f>
        <v>0</v>
      </c>
      <c r="I888" s="8">
        <f>+SUMIF(Ajustes!$C:$C,'Balance de Prueba'!$E888,Ajustes!F:F)</f>
        <v>0</v>
      </c>
      <c r="J888" s="3">
        <f t="shared" si="56"/>
        <v>-1299296</v>
      </c>
    </row>
    <row r="889" spans="1:10" ht="12.75" hidden="1" customHeight="1" x14ac:dyDescent="0.3">
      <c r="A889" s="2" t="str">
        <f t="shared" si="57"/>
        <v>22</v>
      </c>
      <c r="B889" s="2" t="str">
        <f t="shared" si="54"/>
        <v>2205</v>
      </c>
      <c r="C889" s="2">
        <v>22051506</v>
      </c>
      <c r="D889" s="2">
        <v>890304130</v>
      </c>
      <c r="E889" s="2" t="str">
        <f t="shared" si="55"/>
        <v>22051506890304130</v>
      </c>
      <c r="F889" s="8">
        <v>-16156910</v>
      </c>
      <c r="G889" s="2" t="s">
        <v>845</v>
      </c>
      <c r="H889" s="8">
        <f>+SUMIF(Ajustes!$C:$C,'Balance de Prueba'!$E889,Ajustes!E:E)</f>
        <v>0</v>
      </c>
      <c r="I889" s="8">
        <f>+SUMIF(Ajustes!$C:$C,'Balance de Prueba'!$E889,Ajustes!F:F)</f>
        <v>0</v>
      </c>
      <c r="J889" s="3">
        <f t="shared" si="56"/>
        <v>-16156910</v>
      </c>
    </row>
    <row r="890" spans="1:10" ht="12.75" hidden="1" customHeight="1" x14ac:dyDescent="0.3">
      <c r="A890" s="2" t="str">
        <f t="shared" si="57"/>
        <v>22</v>
      </c>
      <c r="B890" s="2" t="str">
        <f t="shared" si="54"/>
        <v>2205</v>
      </c>
      <c r="C890" s="2">
        <v>22051506</v>
      </c>
      <c r="D890" s="2">
        <v>890903858</v>
      </c>
      <c r="E890" s="2" t="str">
        <f t="shared" si="55"/>
        <v>22051506890903858</v>
      </c>
      <c r="F890" s="8">
        <v>-50999</v>
      </c>
      <c r="G890" s="2" t="s">
        <v>846</v>
      </c>
      <c r="H890" s="8">
        <f>+SUMIF(Ajustes!$C:$C,'Balance de Prueba'!$E890,Ajustes!E:E)</f>
        <v>0</v>
      </c>
      <c r="I890" s="8">
        <f>+SUMIF(Ajustes!$C:$C,'Balance de Prueba'!$E890,Ajustes!F:F)</f>
        <v>0</v>
      </c>
      <c r="J890" s="3">
        <f t="shared" si="56"/>
        <v>-50999</v>
      </c>
    </row>
    <row r="891" spans="1:10" ht="12.75" hidden="1" customHeight="1" x14ac:dyDescent="0.3">
      <c r="A891" s="2" t="str">
        <f t="shared" si="57"/>
        <v>22</v>
      </c>
      <c r="B891" s="2" t="str">
        <f t="shared" si="54"/>
        <v>2205</v>
      </c>
      <c r="C891" s="2">
        <v>22051506</v>
      </c>
      <c r="D891" s="2">
        <v>890904478</v>
      </c>
      <c r="E891" s="2" t="str">
        <f t="shared" si="55"/>
        <v>22051506890904478</v>
      </c>
      <c r="F891" s="8">
        <v>-10002421</v>
      </c>
      <c r="G891" s="2" t="s">
        <v>230</v>
      </c>
      <c r="H891" s="8">
        <f>+SUMIF(Ajustes!$C:$C,'Balance de Prueba'!$E891,Ajustes!E:E)</f>
        <v>0</v>
      </c>
      <c r="I891" s="8">
        <f>+SUMIF(Ajustes!$C:$C,'Balance de Prueba'!$E891,Ajustes!F:F)</f>
        <v>0</v>
      </c>
      <c r="J891" s="3">
        <f t="shared" si="56"/>
        <v>-10002421</v>
      </c>
    </row>
    <row r="892" spans="1:10" ht="12.75" hidden="1" customHeight="1" x14ac:dyDescent="0.3">
      <c r="A892" s="2" t="str">
        <f t="shared" si="57"/>
        <v>22</v>
      </c>
      <c r="B892" s="2" t="str">
        <f t="shared" si="54"/>
        <v>2205</v>
      </c>
      <c r="C892" s="2">
        <v>22051506</v>
      </c>
      <c r="D892" s="2">
        <v>890905331</v>
      </c>
      <c r="E892" s="2" t="str">
        <f t="shared" si="55"/>
        <v>22051506890905331</v>
      </c>
      <c r="F892" s="8">
        <v>-1051200</v>
      </c>
      <c r="G892" s="2" t="s">
        <v>847</v>
      </c>
      <c r="H892" s="8">
        <f>+SUMIF(Ajustes!$C:$C,'Balance de Prueba'!$E892,Ajustes!E:E)</f>
        <v>0</v>
      </c>
      <c r="I892" s="8">
        <f>+SUMIF(Ajustes!$C:$C,'Balance de Prueba'!$E892,Ajustes!F:F)</f>
        <v>0</v>
      </c>
      <c r="J892" s="3">
        <f t="shared" si="56"/>
        <v>-1051200</v>
      </c>
    </row>
    <row r="893" spans="1:10" ht="12.75" hidden="1" customHeight="1" x14ac:dyDescent="0.3">
      <c r="A893" s="2" t="str">
        <f t="shared" si="57"/>
        <v>22</v>
      </c>
      <c r="B893" s="2" t="str">
        <f t="shared" si="54"/>
        <v>2205</v>
      </c>
      <c r="C893" s="2">
        <v>22051506</v>
      </c>
      <c r="D893" s="2">
        <v>890905860</v>
      </c>
      <c r="E893" s="2" t="str">
        <f t="shared" si="55"/>
        <v>22051506890905860</v>
      </c>
      <c r="F893" s="8">
        <v>-38495</v>
      </c>
      <c r="G893" s="2" t="s">
        <v>848</v>
      </c>
      <c r="H893" s="8">
        <f>+SUMIF(Ajustes!$C:$C,'Balance de Prueba'!$E893,Ajustes!E:E)</f>
        <v>0</v>
      </c>
      <c r="I893" s="8">
        <f>+SUMIF(Ajustes!$C:$C,'Balance de Prueba'!$E893,Ajustes!F:F)</f>
        <v>0</v>
      </c>
      <c r="J893" s="3">
        <f t="shared" si="56"/>
        <v>-38495</v>
      </c>
    </row>
    <row r="894" spans="1:10" ht="12.75" hidden="1" customHeight="1" x14ac:dyDescent="0.3">
      <c r="A894" s="2" t="str">
        <f t="shared" si="57"/>
        <v>22</v>
      </c>
      <c r="B894" s="2" t="str">
        <f t="shared" si="54"/>
        <v>2205</v>
      </c>
      <c r="C894" s="2">
        <v>22051506</v>
      </c>
      <c r="D894" s="2">
        <v>890908643</v>
      </c>
      <c r="E894" s="2" t="str">
        <f t="shared" si="55"/>
        <v>22051506890908643</v>
      </c>
      <c r="F894" s="8">
        <v>-733660</v>
      </c>
      <c r="G894" s="2" t="s">
        <v>849</v>
      </c>
      <c r="H894" s="8">
        <f>+SUMIF(Ajustes!$C:$C,'Balance de Prueba'!$E894,Ajustes!E:E)</f>
        <v>0</v>
      </c>
      <c r="I894" s="8">
        <f>+SUMIF(Ajustes!$C:$C,'Balance de Prueba'!$E894,Ajustes!F:F)</f>
        <v>0</v>
      </c>
      <c r="J894" s="3">
        <f t="shared" si="56"/>
        <v>-733660</v>
      </c>
    </row>
    <row r="895" spans="1:10" ht="12.75" hidden="1" customHeight="1" x14ac:dyDescent="0.3">
      <c r="A895" s="2" t="str">
        <f t="shared" si="57"/>
        <v>22</v>
      </c>
      <c r="B895" s="2" t="str">
        <f t="shared" si="54"/>
        <v>2205</v>
      </c>
      <c r="C895" s="2">
        <v>22051506</v>
      </c>
      <c r="D895" s="2">
        <v>890911625</v>
      </c>
      <c r="E895" s="2" t="str">
        <f t="shared" si="55"/>
        <v>22051506890911625</v>
      </c>
      <c r="F895" s="8">
        <v>-189120</v>
      </c>
      <c r="G895" s="2" t="s">
        <v>850</v>
      </c>
      <c r="H895" s="8">
        <f>+SUMIF(Ajustes!$C:$C,'Balance de Prueba'!$E895,Ajustes!E:E)</f>
        <v>0</v>
      </c>
      <c r="I895" s="8">
        <f>+SUMIF(Ajustes!$C:$C,'Balance de Prueba'!$E895,Ajustes!F:F)</f>
        <v>0</v>
      </c>
      <c r="J895" s="3">
        <f t="shared" si="56"/>
        <v>-189120</v>
      </c>
    </row>
    <row r="896" spans="1:10" ht="12.75" hidden="1" customHeight="1" x14ac:dyDescent="0.3">
      <c r="A896" s="2" t="str">
        <f t="shared" si="57"/>
        <v>22</v>
      </c>
      <c r="B896" s="2" t="str">
        <f t="shared" si="54"/>
        <v>2205</v>
      </c>
      <c r="C896" s="2">
        <v>22051506</v>
      </c>
      <c r="D896" s="2">
        <v>890922670</v>
      </c>
      <c r="E896" s="2" t="str">
        <f t="shared" si="55"/>
        <v>22051506890922670</v>
      </c>
      <c r="F896" s="8">
        <v>-7164242</v>
      </c>
      <c r="G896" s="2" t="s">
        <v>851</v>
      </c>
      <c r="H896" s="8">
        <f>+SUMIF(Ajustes!$C:$C,'Balance de Prueba'!$E896,Ajustes!E:E)</f>
        <v>0</v>
      </c>
      <c r="I896" s="8">
        <f>+SUMIF(Ajustes!$C:$C,'Balance de Prueba'!$E896,Ajustes!F:F)</f>
        <v>0</v>
      </c>
      <c r="J896" s="3">
        <f t="shared" si="56"/>
        <v>-7164242</v>
      </c>
    </row>
    <row r="897" spans="1:10" ht="12.75" hidden="1" customHeight="1" x14ac:dyDescent="0.3">
      <c r="A897" s="2" t="str">
        <f t="shared" si="57"/>
        <v>22</v>
      </c>
      <c r="B897" s="2" t="str">
        <f t="shared" si="54"/>
        <v>2205</v>
      </c>
      <c r="C897" s="2">
        <v>22051506</v>
      </c>
      <c r="D897" s="2">
        <v>890923384</v>
      </c>
      <c r="E897" s="2" t="str">
        <f t="shared" si="55"/>
        <v>22051506890923384</v>
      </c>
      <c r="F897" s="8">
        <v>-8358817</v>
      </c>
      <c r="G897" s="2" t="s">
        <v>852</v>
      </c>
      <c r="H897" s="8">
        <f>+SUMIF(Ajustes!$C:$C,'Balance de Prueba'!$E897,Ajustes!E:E)</f>
        <v>0</v>
      </c>
      <c r="I897" s="8">
        <f>+SUMIF(Ajustes!$C:$C,'Balance de Prueba'!$E897,Ajustes!F:F)</f>
        <v>0</v>
      </c>
      <c r="J897" s="3">
        <f t="shared" si="56"/>
        <v>-8358817</v>
      </c>
    </row>
    <row r="898" spans="1:10" ht="12.75" hidden="1" customHeight="1" x14ac:dyDescent="0.3">
      <c r="A898" s="2" t="str">
        <f t="shared" si="57"/>
        <v>22</v>
      </c>
      <c r="B898" s="2" t="str">
        <f t="shared" si="54"/>
        <v>2205</v>
      </c>
      <c r="C898" s="2">
        <v>22051506</v>
      </c>
      <c r="D898" s="2">
        <v>890927099</v>
      </c>
      <c r="E898" s="2" t="str">
        <f t="shared" si="55"/>
        <v>22051506890927099</v>
      </c>
      <c r="F898" s="8">
        <v>-833755</v>
      </c>
      <c r="G898" s="2" t="s">
        <v>853</v>
      </c>
      <c r="H898" s="8">
        <f>+SUMIF(Ajustes!$C:$C,'Balance de Prueba'!$E898,Ajustes!E:E)</f>
        <v>0</v>
      </c>
      <c r="I898" s="8">
        <f>+SUMIF(Ajustes!$C:$C,'Balance de Prueba'!$E898,Ajustes!F:F)</f>
        <v>0</v>
      </c>
      <c r="J898" s="3">
        <f t="shared" si="56"/>
        <v>-833755</v>
      </c>
    </row>
    <row r="899" spans="1:10" ht="12.75" hidden="1" customHeight="1" x14ac:dyDescent="0.3">
      <c r="A899" s="2" t="str">
        <f t="shared" si="57"/>
        <v>22</v>
      </c>
      <c r="B899" s="2" t="str">
        <f t="shared" si="54"/>
        <v>2205</v>
      </c>
      <c r="C899" s="2">
        <v>22051506</v>
      </c>
      <c r="D899" s="2">
        <v>890939073</v>
      </c>
      <c r="E899" s="2" t="str">
        <f t="shared" si="55"/>
        <v>22051506890939073</v>
      </c>
      <c r="F899" s="8">
        <v>-512252</v>
      </c>
      <c r="G899" s="2" t="s">
        <v>854</v>
      </c>
      <c r="H899" s="8">
        <f>+SUMIF(Ajustes!$C:$C,'Balance de Prueba'!$E899,Ajustes!E:E)</f>
        <v>0</v>
      </c>
      <c r="I899" s="8">
        <f>+SUMIF(Ajustes!$C:$C,'Balance de Prueba'!$E899,Ajustes!F:F)</f>
        <v>0</v>
      </c>
      <c r="J899" s="3">
        <f t="shared" si="56"/>
        <v>-512252</v>
      </c>
    </row>
    <row r="900" spans="1:10" ht="12.75" hidden="1" customHeight="1" x14ac:dyDescent="0.3">
      <c r="A900" s="2" t="str">
        <f t="shared" si="57"/>
        <v>22</v>
      </c>
      <c r="B900" s="2" t="str">
        <f t="shared" si="54"/>
        <v>2205</v>
      </c>
      <c r="C900" s="2">
        <v>22051506</v>
      </c>
      <c r="D900" s="2">
        <v>900213759</v>
      </c>
      <c r="E900" s="2" t="str">
        <f t="shared" si="55"/>
        <v>22051506900213759</v>
      </c>
      <c r="F900" s="8">
        <v>-77047</v>
      </c>
      <c r="G900" s="2" t="s">
        <v>855</v>
      </c>
      <c r="H900" s="8">
        <f>+SUMIF(Ajustes!$C:$C,'Balance de Prueba'!$E900,Ajustes!E:E)</f>
        <v>0</v>
      </c>
      <c r="I900" s="8">
        <f>+SUMIF(Ajustes!$C:$C,'Balance de Prueba'!$E900,Ajustes!F:F)</f>
        <v>0</v>
      </c>
      <c r="J900" s="3">
        <f t="shared" si="56"/>
        <v>-77047</v>
      </c>
    </row>
    <row r="901" spans="1:10" ht="12.75" hidden="1" customHeight="1" x14ac:dyDescent="0.3">
      <c r="A901" s="2" t="str">
        <f t="shared" si="57"/>
        <v>22</v>
      </c>
      <c r="B901" s="2" t="str">
        <f t="shared" si="54"/>
        <v>2205</v>
      </c>
      <c r="C901" s="2">
        <v>22051506</v>
      </c>
      <c r="D901" s="2">
        <v>900320442</v>
      </c>
      <c r="E901" s="2" t="str">
        <f t="shared" si="55"/>
        <v>22051506900320442</v>
      </c>
      <c r="F901" s="8">
        <v>-733825</v>
      </c>
      <c r="G901" s="2" t="s">
        <v>856</v>
      </c>
      <c r="H901" s="8">
        <f>+SUMIF(Ajustes!$C:$C,'Balance de Prueba'!$E901,Ajustes!E:E)</f>
        <v>0</v>
      </c>
      <c r="I901" s="8">
        <f>+SUMIF(Ajustes!$C:$C,'Balance de Prueba'!$E901,Ajustes!F:F)</f>
        <v>0</v>
      </c>
      <c r="J901" s="3">
        <f t="shared" si="56"/>
        <v>-733825</v>
      </c>
    </row>
    <row r="902" spans="1:10" ht="12.75" hidden="1" customHeight="1" x14ac:dyDescent="0.3">
      <c r="A902" s="2" t="str">
        <f t="shared" si="57"/>
        <v>22</v>
      </c>
      <c r="B902" s="2" t="str">
        <f t="shared" ref="B902:B965" si="58">+LEFT(C902,4)</f>
        <v>2205</v>
      </c>
      <c r="C902" s="2">
        <v>22051506</v>
      </c>
      <c r="D902" s="2">
        <v>900500819</v>
      </c>
      <c r="E902" s="2" t="str">
        <f t="shared" ref="E902:E965" si="59">+C902&amp;D902</f>
        <v>22051506900500819</v>
      </c>
      <c r="F902" s="8">
        <v>-1758907</v>
      </c>
      <c r="G902" s="2" t="s">
        <v>857</v>
      </c>
      <c r="H902" s="8">
        <f>+SUMIF(Ajustes!$C:$C,'Balance de Prueba'!$E902,Ajustes!E:E)</f>
        <v>0</v>
      </c>
      <c r="I902" s="8">
        <f>+SUMIF(Ajustes!$C:$C,'Balance de Prueba'!$E902,Ajustes!F:F)</f>
        <v>0</v>
      </c>
      <c r="J902" s="3">
        <f t="shared" ref="J902:J965" si="60">+F902+H902-I902</f>
        <v>-1758907</v>
      </c>
    </row>
    <row r="903" spans="1:10" ht="12.75" hidden="1" customHeight="1" x14ac:dyDescent="0.3">
      <c r="A903" s="2" t="str">
        <f t="shared" si="57"/>
        <v>22</v>
      </c>
      <c r="B903" s="2" t="str">
        <f t="shared" si="58"/>
        <v>2205</v>
      </c>
      <c r="C903" s="2">
        <v>22053502</v>
      </c>
      <c r="D903" s="2">
        <v>800037978</v>
      </c>
      <c r="E903" s="2" t="str">
        <f t="shared" si="59"/>
        <v>22053502800037978</v>
      </c>
      <c r="F903" s="8">
        <v>-1575135</v>
      </c>
      <c r="G903" s="2" t="s">
        <v>834</v>
      </c>
      <c r="H903" s="8">
        <f>+SUMIF(Ajustes!$C:$C,'Balance de Prueba'!$E903,Ajustes!E:E)</f>
        <v>0</v>
      </c>
      <c r="I903" s="8">
        <f>+SUMIF(Ajustes!$C:$C,'Balance de Prueba'!$E903,Ajustes!F:F)</f>
        <v>0</v>
      </c>
      <c r="J903" s="3">
        <f t="shared" si="60"/>
        <v>-1575135</v>
      </c>
    </row>
    <row r="904" spans="1:10" ht="12.75" hidden="1" customHeight="1" x14ac:dyDescent="0.3">
      <c r="A904" s="2" t="str">
        <f t="shared" si="57"/>
        <v>22</v>
      </c>
      <c r="B904" s="2" t="str">
        <f t="shared" si="58"/>
        <v>2205</v>
      </c>
      <c r="C904" s="2">
        <v>22053502</v>
      </c>
      <c r="D904" s="2">
        <v>800074114</v>
      </c>
      <c r="E904" s="2" t="str">
        <f t="shared" si="59"/>
        <v>22053502800074114</v>
      </c>
      <c r="F904" s="8">
        <v>-1146280</v>
      </c>
      <c r="G904" s="2" t="s">
        <v>861</v>
      </c>
      <c r="H904" s="8">
        <f>+SUMIF(Ajustes!$C:$C,'Balance de Prueba'!$E904,Ajustes!E:E)</f>
        <v>0</v>
      </c>
      <c r="I904" s="8">
        <f>+SUMIF(Ajustes!$C:$C,'Balance de Prueba'!$E904,Ajustes!F:F)</f>
        <v>0</v>
      </c>
      <c r="J904" s="3">
        <f t="shared" si="60"/>
        <v>-1146280</v>
      </c>
    </row>
    <row r="905" spans="1:10" ht="12.75" hidden="1" customHeight="1" x14ac:dyDescent="0.3">
      <c r="A905" s="2" t="str">
        <f t="shared" ref="A905:A968" si="61">+LEFT(C905,2)</f>
        <v>22</v>
      </c>
      <c r="B905" s="2" t="str">
        <f t="shared" si="58"/>
        <v>2205</v>
      </c>
      <c r="C905" s="2">
        <v>22053502</v>
      </c>
      <c r="D905" s="2">
        <v>811023570</v>
      </c>
      <c r="E905" s="2" t="str">
        <f t="shared" si="59"/>
        <v>22053502811023570</v>
      </c>
      <c r="F905" s="8">
        <v>-2121555</v>
      </c>
      <c r="G905" s="2" t="s">
        <v>865</v>
      </c>
      <c r="H905" s="8">
        <f>+SUMIF(Ajustes!$C:$C,'Balance de Prueba'!$E905,Ajustes!E:E)</f>
        <v>0</v>
      </c>
      <c r="I905" s="8">
        <f>+SUMIF(Ajustes!$C:$C,'Balance de Prueba'!$E905,Ajustes!F:F)</f>
        <v>0</v>
      </c>
      <c r="J905" s="3">
        <f t="shared" si="60"/>
        <v>-2121555</v>
      </c>
    </row>
    <row r="906" spans="1:10" ht="12.75" hidden="1" customHeight="1" x14ac:dyDescent="0.3">
      <c r="A906" s="2" t="str">
        <f t="shared" si="61"/>
        <v>22</v>
      </c>
      <c r="B906" s="2" t="str">
        <f t="shared" si="58"/>
        <v>2205</v>
      </c>
      <c r="C906" s="2">
        <v>22053502</v>
      </c>
      <c r="D906" s="2">
        <v>811034955</v>
      </c>
      <c r="E906" s="2" t="str">
        <f t="shared" si="59"/>
        <v>22053502811034955</v>
      </c>
      <c r="F906" s="8">
        <v>-121</v>
      </c>
      <c r="G906" s="2" t="s">
        <v>866</v>
      </c>
      <c r="H906" s="8">
        <f>+SUMIF(Ajustes!$C:$C,'Balance de Prueba'!$E906,Ajustes!E:E)</f>
        <v>0</v>
      </c>
      <c r="I906" s="8">
        <f>+SUMIF(Ajustes!$C:$C,'Balance de Prueba'!$E906,Ajustes!F:F)</f>
        <v>0</v>
      </c>
      <c r="J906" s="3">
        <f t="shared" si="60"/>
        <v>-121</v>
      </c>
    </row>
    <row r="907" spans="1:10" ht="12.75" hidden="1" customHeight="1" x14ac:dyDescent="0.3">
      <c r="A907" s="2" t="str">
        <f t="shared" si="61"/>
        <v>22</v>
      </c>
      <c r="B907" s="2" t="str">
        <f t="shared" si="58"/>
        <v>2205</v>
      </c>
      <c r="C907" s="2">
        <v>22053502</v>
      </c>
      <c r="D907" s="2">
        <v>890211546</v>
      </c>
      <c r="E907" s="2" t="str">
        <f t="shared" si="59"/>
        <v>22053502890211546</v>
      </c>
      <c r="F907" s="8">
        <v>-5500000</v>
      </c>
      <c r="G907" s="2" t="s">
        <v>871</v>
      </c>
      <c r="H907" s="8">
        <f>+SUMIF(Ajustes!$C:$C,'Balance de Prueba'!$E907,Ajustes!E:E)</f>
        <v>0</v>
      </c>
      <c r="I907" s="8">
        <f>+SUMIF(Ajustes!$C:$C,'Balance de Prueba'!$E907,Ajustes!F:F)</f>
        <v>0</v>
      </c>
      <c r="J907" s="3">
        <f t="shared" si="60"/>
        <v>-5500000</v>
      </c>
    </row>
    <row r="908" spans="1:10" ht="12.75" hidden="1" customHeight="1" x14ac:dyDescent="0.3">
      <c r="A908" s="2" t="str">
        <f t="shared" si="61"/>
        <v>22</v>
      </c>
      <c r="B908" s="2" t="str">
        <f t="shared" si="58"/>
        <v>2205</v>
      </c>
      <c r="C908" s="2">
        <v>22053502</v>
      </c>
      <c r="D908" s="2">
        <v>890907681</v>
      </c>
      <c r="E908" s="2" t="str">
        <f t="shared" si="59"/>
        <v>22053502890907681</v>
      </c>
      <c r="F908" s="8">
        <v>-10000</v>
      </c>
      <c r="G908" s="2" t="s">
        <v>233</v>
      </c>
      <c r="H908" s="8">
        <f>+SUMIF(Ajustes!$C:$C,'Balance de Prueba'!$E908,Ajustes!E:E)</f>
        <v>0</v>
      </c>
      <c r="I908" s="8">
        <f>+SUMIF(Ajustes!$C:$C,'Balance de Prueba'!$E908,Ajustes!F:F)</f>
        <v>0</v>
      </c>
      <c r="J908" s="3">
        <f t="shared" si="60"/>
        <v>-10000</v>
      </c>
    </row>
    <row r="909" spans="1:10" ht="12.75" hidden="1" customHeight="1" x14ac:dyDescent="0.3">
      <c r="A909" s="2" t="str">
        <f t="shared" si="61"/>
        <v>22</v>
      </c>
      <c r="B909" s="2" t="str">
        <f t="shared" si="58"/>
        <v>2205</v>
      </c>
      <c r="C909" s="2">
        <v>22053502</v>
      </c>
      <c r="D909" s="2">
        <v>890908649</v>
      </c>
      <c r="E909" s="2" t="str">
        <f t="shared" si="59"/>
        <v>22053502890908649</v>
      </c>
      <c r="F909" s="8">
        <v>-865640</v>
      </c>
      <c r="G909" s="2" t="s">
        <v>874</v>
      </c>
      <c r="H909" s="8">
        <f>+SUMIF(Ajustes!$C:$C,'Balance de Prueba'!$E909,Ajustes!E:E)</f>
        <v>0</v>
      </c>
      <c r="I909" s="8">
        <f>+SUMIF(Ajustes!$C:$C,'Balance de Prueba'!$E909,Ajustes!F:F)</f>
        <v>0</v>
      </c>
      <c r="J909" s="3">
        <f t="shared" si="60"/>
        <v>-865640</v>
      </c>
    </row>
    <row r="910" spans="1:10" ht="12.75" hidden="1" customHeight="1" x14ac:dyDescent="0.3">
      <c r="A910" s="2" t="str">
        <f t="shared" si="61"/>
        <v>22</v>
      </c>
      <c r="B910" s="2" t="str">
        <f t="shared" si="58"/>
        <v>2205</v>
      </c>
      <c r="C910" s="2">
        <v>22053502</v>
      </c>
      <c r="D910" s="2">
        <v>891200141</v>
      </c>
      <c r="E910" s="2" t="str">
        <f t="shared" si="59"/>
        <v>22053502891200141</v>
      </c>
      <c r="F910" s="8">
        <v>-16305300</v>
      </c>
      <c r="G910" s="2" t="s">
        <v>878</v>
      </c>
      <c r="H910" s="8">
        <f>+SUMIF(Ajustes!$C:$C,'Balance de Prueba'!$E910,Ajustes!E:E)</f>
        <v>0</v>
      </c>
      <c r="I910" s="8">
        <f>+SUMIF(Ajustes!$C:$C,'Balance de Prueba'!$E910,Ajustes!F:F)</f>
        <v>0</v>
      </c>
      <c r="J910" s="3">
        <f t="shared" si="60"/>
        <v>-16305300</v>
      </c>
    </row>
    <row r="911" spans="1:10" ht="12.75" hidden="1" customHeight="1" x14ac:dyDescent="0.3">
      <c r="A911" s="2" t="str">
        <f t="shared" si="61"/>
        <v>22</v>
      </c>
      <c r="B911" s="2" t="str">
        <f t="shared" si="58"/>
        <v>2205</v>
      </c>
      <c r="C911" s="2">
        <v>22053502</v>
      </c>
      <c r="D911" s="2">
        <v>891400592</v>
      </c>
      <c r="E911" s="2" t="str">
        <f t="shared" si="59"/>
        <v>22053502891400592</v>
      </c>
      <c r="F911" s="8">
        <v>-2200000</v>
      </c>
      <c r="G911" s="2" t="s">
        <v>879</v>
      </c>
      <c r="H911" s="8">
        <f>+SUMIF(Ajustes!$C:$C,'Balance de Prueba'!$E911,Ajustes!E:E)</f>
        <v>0</v>
      </c>
      <c r="I911" s="8">
        <f>+SUMIF(Ajustes!$C:$C,'Balance de Prueba'!$E911,Ajustes!F:F)</f>
        <v>0</v>
      </c>
      <c r="J911" s="3">
        <f t="shared" si="60"/>
        <v>-2200000</v>
      </c>
    </row>
    <row r="912" spans="1:10" ht="12.75" hidden="1" customHeight="1" x14ac:dyDescent="0.3">
      <c r="A912" s="2" t="str">
        <f t="shared" si="61"/>
        <v>22</v>
      </c>
      <c r="B912" s="2" t="str">
        <f t="shared" si="58"/>
        <v>2205</v>
      </c>
      <c r="C912" s="2">
        <v>22053502</v>
      </c>
      <c r="D912" s="2">
        <v>900052123</v>
      </c>
      <c r="E912" s="2" t="str">
        <f t="shared" si="59"/>
        <v>22053502900052123</v>
      </c>
      <c r="F912" s="8">
        <v>-967230</v>
      </c>
      <c r="G912" s="2" t="s">
        <v>880</v>
      </c>
      <c r="H912" s="8">
        <f>+SUMIF(Ajustes!$C:$C,'Balance de Prueba'!$E912,Ajustes!E:E)</f>
        <v>0</v>
      </c>
      <c r="I912" s="8">
        <f>+SUMIF(Ajustes!$C:$C,'Balance de Prueba'!$E912,Ajustes!F:F)</f>
        <v>0</v>
      </c>
      <c r="J912" s="3">
        <f t="shared" si="60"/>
        <v>-967230</v>
      </c>
    </row>
    <row r="913" spans="1:10" ht="12.75" hidden="1" customHeight="1" x14ac:dyDescent="0.3">
      <c r="A913" s="2" t="str">
        <f t="shared" si="61"/>
        <v>22</v>
      </c>
      <c r="B913" s="2" t="str">
        <f t="shared" si="58"/>
        <v>2205</v>
      </c>
      <c r="C913" s="2">
        <v>22053503</v>
      </c>
      <c r="D913" s="2">
        <v>8298093</v>
      </c>
      <c r="E913" s="2" t="str">
        <f t="shared" si="59"/>
        <v>220535038298093</v>
      </c>
      <c r="F913" s="8">
        <v>-488308</v>
      </c>
      <c r="G913" s="2" t="s">
        <v>885</v>
      </c>
      <c r="H913" s="8">
        <f>+SUMIF(Ajustes!$C:$C,'Balance de Prueba'!$E913,Ajustes!E:E)</f>
        <v>0</v>
      </c>
      <c r="I913" s="8">
        <f>+SUMIF(Ajustes!$C:$C,'Balance de Prueba'!$E913,Ajustes!F:F)</f>
        <v>0</v>
      </c>
      <c r="J913" s="3">
        <f t="shared" si="60"/>
        <v>-488308</v>
      </c>
    </row>
    <row r="914" spans="1:10" ht="12.75" hidden="1" customHeight="1" x14ac:dyDescent="0.3">
      <c r="A914" s="2" t="str">
        <f t="shared" si="61"/>
        <v>22</v>
      </c>
      <c r="B914" s="2" t="str">
        <f t="shared" si="58"/>
        <v>2205</v>
      </c>
      <c r="C914" s="2">
        <v>22053503</v>
      </c>
      <c r="D914" s="2">
        <v>8298778</v>
      </c>
      <c r="E914" s="2" t="str">
        <f t="shared" si="59"/>
        <v>220535038298778</v>
      </c>
      <c r="F914" s="8">
        <v>-5189926</v>
      </c>
      <c r="G914" s="2" t="s">
        <v>886</v>
      </c>
      <c r="H914" s="8">
        <f>+SUMIF(Ajustes!$C:$C,'Balance de Prueba'!$E914,Ajustes!E:E)</f>
        <v>0</v>
      </c>
      <c r="I914" s="8">
        <f>+SUMIF(Ajustes!$C:$C,'Balance de Prueba'!$E914,Ajustes!F:F)</f>
        <v>0</v>
      </c>
      <c r="J914" s="3">
        <f t="shared" si="60"/>
        <v>-5189926</v>
      </c>
    </row>
    <row r="915" spans="1:10" ht="12.75" hidden="1" customHeight="1" x14ac:dyDescent="0.3">
      <c r="A915" s="2" t="str">
        <f t="shared" si="61"/>
        <v>22</v>
      </c>
      <c r="B915" s="2" t="str">
        <f t="shared" si="58"/>
        <v>2205</v>
      </c>
      <c r="C915" s="2">
        <v>22053503</v>
      </c>
      <c r="D915" s="2">
        <v>8300967</v>
      </c>
      <c r="E915" s="2" t="str">
        <f t="shared" si="59"/>
        <v>220535038300967</v>
      </c>
      <c r="F915" s="8">
        <v>-1345200</v>
      </c>
      <c r="G915" s="2" t="s">
        <v>887</v>
      </c>
      <c r="H915" s="8">
        <f>+SUMIF(Ajustes!$C:$C,'Balance de Prueba'!$E915,Ajustes!E:E)</f>
        <v>0</v>
      </c>
      <c r="I915" s="8">
        <f>+SUMIF(Ajustes!$C:$C,'Balance de Prueba'!$E915,Ajustes!F:F)</f>
        <v>0</v>
      </c>
      <c r="J915" s="3">
        <f t="shared" si="60"/>
        <v>-1345200</v>
      </c>
    </row>
    <row r="916" spans="1:10" ht="12.75" hidden="1" customHeight="1" x14ac:dyDescent="0.3">
      <c r="A916" s="2" t="str">
        <f t="shared" si="61"/>
        <v>22</v>
      </c>
      <c r="B916" s="2" t="str">
        <f t="shared" si="58"/>
        <v>2205</v>
      </c>
      <c r="C916" s="2">
        <v>22053503</v>
      </c>
      <c r="D916" s="2">
        <v>8430782</v>
      </c>
      <c r="E916" s="2" t="str">
        <f t="shared" si="59"/>
        <v>220535038430782</v>
      </c>
      <c r="F916" s="8">
        <v>-763064</v>
      </c>
      <c r="G916" s="2" t="s">
        <v>888</v>
      </c>
      <c r="H916" s="8">
        <f>+SUMIF(Ajustes!$C:$C,'Balance de Prueba'!$E916,Ajustes!E:E)</f>
        <v>0</v>
      </c>
      <c r="I916" s="8">
        <f>+SUMIF(Ajustes!$C:$C,'Balance de Prueba'!$E916,Ajustes!F:F)</f>
        <v>0</v>
      </c>
      <c r="J916" s="3">
        <f t="shared" si="60"/>
        <v>-763064</v>
      </c>
    </row>
    <row r="917" spans="1:10" ht="12.75" hidden="1" customHeight="1" x14ac:dyDescent="0.3">
      <c r="A917" s="2" t="str">
        <f t="shared" si="61"/>
        <v>22</v>
      </c>
      <c r="B917" s="2" t="str">
        <f t="shared" si="58"/>
        <v>2205</v>
      </c>
      <c r="C917" s="2">
        <v>22053503</v>
      </c>
      <c r="D917" s="2">
        <v>16231682</v>
      </c>
      <c r="E917" s="2" t="str">
        <f t="shared" si="59"/>
        <v>2205350316231682</v>
      </c>
      <c r="F917" s="8">
        <v>-37689</v>
      </c>
      <c r="G917" s="2" t="s">
        <v>889</v>
      </c>
      <c r="H917" s="8">
        <f>+SUMIF(Ajustes!$C:$C,'Balance de Prueba'!$E917,Ajustes!E:E)</f>
        <v>0</v>
      </c>
      <c r="I917" s="8">
        <f>+SUMIF(Ajustes!$C:$C,'Balance de Prueba'!$E917,Ajustes!F:F)</f>
        <v>0</v>
      </c>
      <c r="J917" s="3">
        <f t="shared" si="60"/>
        <v>-37689</v>
      </c>
    </row>
    <row r="918" spans="1:10" ht="12.75" hidden="1" customHeight="1" x14ac:dyDescent="0.3">
      <c r="A918" s="2" t="str">
        <f t="shared" si="61"/>
        <v>22</v>
      </c>
      <c r="B918" s="2" t="str">
        <f t="shared" si="58"/>
        <v>2205</v>
      </c>
      <c r="C918" s="2">
        <v>22053503</v>
      </c>
      <c r="D918" s="2">
        <v>21344027</v>
      </c>
      <c r="E918" s="2" t="str">
        <f t="shared" si="59"/>
        <v>2205350321344027</v>
      </c>
      <c r="F918" s="8">
        <v>-325050</v>
      </c>
      <c r="G918" s="2" t="s">
        <v>890</v>
      </c>
      <c r="H918" s="8">
        <f>+SUMIF(Ajustes!$C:$C,'Balance de Prueba'!$E918,Ajustes!E:E)</f>
        <v>0</v>
      </c>
      <c r="I918" s="8">
        <f>+SUMIF(Ajustes!$C:$C,'Balance de Prueba'!$E918,Ajustes!F:F)</f>
        <v>0</v>
      </c>
      <c r="J918" s="3">
        <f t="shared" si="60"/>
        <v>-325050</v>
      </c>
    </row>
    <row r="919" spans="1:10" ht="12.75" hidden="1" customHeight="1" x14ac:dyDescent="0.3">
      <c r="A919" s="2" t="str">
        <f t="shared" si="61"/>
        <v>22</v>
      </c>
      <c r="B919" s="2" t="str">
        <f t="shared" si="58"/>
        <v>2205</v>
      </c>
      <c r="C919" s="2">
        <v>22053503</v>
      </c>
      <c r="D919" s="2">
        <v>22087503</v>
      </c>
      <c r="E919" s="2" t="str">
        <f t="shared" si="59"/>
        <v>2205350322087503</v>
      </c>
      <c r="F919" s="8">
        <v>-82142</v>
      </c>
      <c r="G919" s="2" t="s">
        <v>891</v>
      </c>
      <c r="H919" s="8">
        <f>+SUMIF(Ajustes!$C:$C,'Balance de Prueba'!$E919,Ajustes!E:E)</f>
        <v>0</v>
      </c>
      <c r="I919" s="8">
        <f>+SUMIF(Ajustes!$C:$C,'Balance de Prueba'!$E919,Ajustes!F:F)</f>
        <v>0</v>
      </c>
      <c r="J919" s="3">
        <f t="shared" si="60"/>
        <v>-82142</v>
      </c>
    </row>
    <row r="920" spans="1:10" ht="12.75" hidden="1" customHeight="1" x14ac:dyDescent="0.3">
      <c r="A920" s="2" t="str">
        <f t="shared" si="61"/>
        <v>22</v>
      </c>
      <c r="B920" s="2" t="str">
        <f t="shared" si="58"/>
        <v>2205</v>
      </c>
      <c r="C920" s="2">
        <v>22053503</v>
      </c>
      <c r="D920" s="2">
        <v>22697576</v>
      </c>
      <c r="E920" s="2" t="str">
        <f t="shared" si="59"/>
        <v>2205350322697576</v>
      </c>
      <c r="F920" s="8">
        <v>-766573</v>
      </c>
      <c r="G920" s="2" t="s">
        <v>892</v>
      </c>
      <c r="H920" s="8">
        <f>+SUMIF(Ajustes!$C:$C,'Balance de Prueba'!$E920,Ajustes!E:E)</f>
        <v>0</v>
      </c>
      <c r="I920" s="8">
        <f>+SUMIF(Ajustes!$C:$C,'Balance de Prueba'!$E920,Ajustes!F:F)</f>
        <v>0</v>
      </c>
      <c r="J920" s="3">
        <f t="shared" si="60"/>
        <v>-766573</v>
      </c>
    </row>
    <row r="921" spans="1:10" ht="12.75" hidden="1" customHeight="1" x14ac:dyDescent="0.3">
      <c r="A921" s="2" t="str">
        <f t="shared" si="61"/>
        <v>22</v>
      </c>
      <c r="B921" s="2" t="str">
        <f t="shared" si="58"/>
        <v>2205</v>
      </c>
      <c r="C921" s="2">
        <v>22053503</v>
      </c>
      <c r="D921" s="2">
        <v>32348918</v>
      </c>
      <c r="E921" s="2" t="str">
        <f t="shared" si="59"/>
        <v>2205350332348918</v>
      </c>
      <c r="F921" s="8">
        <v>-161540</v>
      </c>
      <c r="G921" s="2" t="s">
        <v>893</v>
      </c>
      <c r="H921" s="8">
        <f>+SUMIF(Ajustes!$C:$C,'Balance de Prueba'!$E921,Ajustes!E:E)</f>
        <v>0</v>
      </c>
      <c r="I921" s="8">
        <f>+SUMIF(Ajustes!$C:$C,'Balance de Prueba'!$E921,Ajustes!F:F)</f>
        <v>0</v>
      </c>
      <c r="J921" s="3">
        <f t="shared" si="60"/>
        <v>-161540</v>
      </c>
    </row>
    <row r="922" spans="1:10" ht="12.75" hidden="1" customHeight="1" x14ac:dyDescent="0.3">
      <c r="A922" s="2" t="str">
        <f t="shared" si="61"/>
        <v>22</v>
      </c>
      <c r="B922" s="2" t="str">
        <f t="shared" si="58"/>
        <v>2205</v>
      </c>
      <c r="C922" s="2">
        <v>22053503</v>
      </c>
      <c r="D922" s="2">
        <v>43428857</v>
      </c>
      <c r="E922" s="2" t="str">
        <f t="shared" si="59"/>
        <v>2205350343428857</v>
      </c>
      <c r="F922" s="8">
        <v>-612069</v>
      </c>
      <c r="G922" s="2" t="s">
        <v>894</v>
      </c>
      <c r="H922" s="8">
        <f>+SUMIF(Ajustes!$C:$C,'Balance de Prueba'!$E922,Ajustes!E:E)</f>
        <v>0</v>
      </c>
      <c r="I922" s="8">
        <f>+SUMIF(Ajustes!$C:$C,'Balance de Prueba'!$E922,Ajustes!F:F)</f>
        <v>0</v>
      </c>
      <c r="J922" s="3">
        <f t="shared" si="60"/>
        <v>-612069</v>
      </c>
    </row>
    <row r="923" spans="1:10" ht="12.75" hidden="1" customHeight="1" x14ac:dyDescent="0.3">
      <c r="A923" s="2" t="str">
        <f t="shared" si="61"/>
        <v>22</v>
      </c>
      <c r="B923" s="2" t="str">
        <f t="shared" si="58"/>
        <v>2205</v>
      </c>
      <c r="C923" s="2">
        <v>22053503</v>
      </c>
      <c r="D923" s="2">
        <v>43509706</v>
      </c>
      <c r="E923" s="2" t="str">
        <f t="shared" si="59"/>
        <v>2205350343509706</v>
      </c>
      <c r="F923" s="8">
        <v>-591985</v>
      </c>
      <c r="G923" s="2" t="s">
        <v>895</v>
      </c>
      <c r="H923" s="8">
        <f>+SUMIF(Ajustes!$C:$C,'Balance de Prueba'!$E923,Ajustes!E:E)</f>
        <v>0</v>
      </c>
      <c r="I923" s="8">
        <f>+SUMIF(Ajustes!$C:$C,'Balance de Prueba'!$E923,Ajustes!F:F)</f>
        <v>0</v>
      </c>
      <c r="J923" s="3">
        <f t="shared" si="60"/>
        <v>-591985</v>
      </c>
    </row>
    <row r="924" spans="1:10" ht="12.75" hidden="1" customHeight="1" x14ac:dyDescent="0.3">
      <c r="A924" s="2" t="str">
        <f t="shared" si="61"/>
        <v>22</v>
      </c>
      <c r="B924" s="2" t="str">
        <f t="shared" si="58"/>
        <v>2205</v>
      </c>
      <c r="C924" s="2">
        <v>22053503</v>
      </c>
      <c r="D924" s="2">
        <v>70039266</v>
      </c>
      <c r="E924" s="2" t="str">
        <f t="shared" si="59"/>
        <v>2205350370039266</v>
      </c>
      <c r="F924" s="8">
        <v>-108350</v>
      </c>
      <c r="G924" s="2" t="s">
        <v>896</v>
      </c>
      <c r="H924" s="8">
        <f>+SUMIF(Ajustes!$C:$C,'Balance de Prueba'!$E924,Ajustes!E:E)</f>
        <v>0</v>
      </c>
      <c r="I924" s="8">
        <f>+SUMIF(Ajustes!$C:$C,'Balance de Prueba'!$E924,Ajustes!F:F)</f>
        <v>0</v>
      </c>
      <c r="J924" s="3">
        <f t="shared" si="60"/>
        <v>-108350</v>
      </c>
    </row>
    <row r="925" spans="1:10" ht="12.75" hidden="1" customHeight="1" x14ac:dyDescent="0.3">
      <c r="A925" s="2" t="str">
        <f t="shared" si="61"/>
        <v>22</v>
      </c>
      <c r="B925" s="2" t="str">
        <f t="shared" si="58"/>
        <v>2205</v>
      </c>
      <c r="C925" s="2">
        <v>22053503</v>
      </c>
      <c r="D925" s="2">
        <v>70102733</v>
      </c>
      <c r="E925" s="2" t="str">
        <f t="shared" si="59"/>
        <v>2205350370102733</v>
      </c>
      <c r="F925" s="8">
        <v>-7357414</v>
      </c>
      <c r="G925" s="2" t="s">
        <v>897</v>
      </c>
      <c r="H925" s="8">
        <f>+SUMIF(Ajustes!$C:$C,'Balance de Prueba'!$E925,Ajustes!E:E)</f>
        <v>0</v>
      </c>
      <c r="I925" s="8">
        <f>+SUMIF(Ajustes!$C:$C,'Balance de Prueba'!$E925,Ajustes!F:F)</f>
        <v>0</v>
      </c>
      <c r="J925" s="3">
        <f t="shared" si="60"/>
        <v>-7357414</v>
      </c>
    </row>
    <row r="926" spans="1:10" ht="12.75" hidden="1" customHeight="1" x14ac:dyDescent="0.3">
      <c r="A926" s="2" t="str">
        <f t="shared" si="61"/>
        <v>22</v>
      </c>
      <c r="B926" s="2" t="str">
        <f t="shared" si="58"/>
        <v>2205</v>
      </c>
      <c r="C926" s="2">
        <v>22053503</v>
      </c>
      <c r="D926" s="2">
        <v>70105440</v>
      </c>
      <c r="E926" s="2" t="str">
        <f t="shared" si="59"/>
        <v>2205350370105440</v>
      </c>
      <c r="F926" s="8">
        <v>-13446187</v>
      </c>
      <c r="G926" s="2" t="s">
        <v>898</v>
      </c>
      <c r="H926" s="8">
        <f>+SUMIF(Ajustes!$C:$C,'Balance de Prueba'!$E926,Ajustes!E:E)</f>
        <v>0</v>
      </c>
      <c r="I926" s="8">
        <f>+SUMIF(Ajustes!$C:$C,'Balance de Prueba'!$E926,Ajustes!F:F)</f>
        <v>0</v>
      </c>
      <c r="J926" s="3">
        <f t="shared" si="60"/>
        <v>-13446187</v>
      </c>
    </row>
    <row r="927" spans="1:10" ht="12.75" hidden="1" customHeight="1" x14ac:dyDescent="0.3">
      <c r="A927" s="2" t="str">
        <f t="shared" si="61"/>
        <v>22</v>
      </c>
      <c r="B927" s="2" t="str">
        <f t="shared" si="58"/>
        <v>2205</v>
      </c>
      <c r="C927" s="2">
        <v>22053503</v>
      </c>
      <c r="D927" s="2">
        <v>70111676</v>
      </c>
      <c r="E927" s="2" t="str">
        <f t="shared" si="59"/>
        <v>2205350370111676</v>
      </c>
      <c r="F927" s="8">
        <v>-636728</v>
      </c>
      <c r="G927" s="2" t="s">
        <v>69</v>
      </c>
      <c r="H927" s="8">
        <f>+SUMIF(Ajustes!$C:$C,'Balance de Prueba'!$E927,Ajustes!E:E)</f>
        <v>0</v>
      </c>
      <c r="I927" s="8">
        <f>+SUMIF(Ajustes!$C:$C,'Balance de Prueba'!$E927,Ajustes!F:F)</f>
        <v>0</v>
      </c>
      <c r="J927" s="3">
        <f t="shared" si="60"/>
        <v>-636728</v>
      </c>
    </row>
    <row r="928" spans="1:10" ht="12.75" hidden="1" customHeight="1" x14ac:dyDescent="0.3">
      <c r="A928" s="2" t="str">
        <f t="shared" si="61"/>
        <v>22</v>
      </c>
      <c r="B928" s="2" t="str">
        <f t="shared" si="58"/>
        <v>2205</v>
      </c>
      <c r="C928" s="2">
        <v>22053503</v>
      </c>
      <c r="D928" s="2">
        <v>70516538</v>
      </c>
      <c r="E928" s="2" t="str">
        <f t="shared" si="59"/>
        <v>2205350370516538</v>
      </c>
      <c r="F928" s="8">
        <v>-137900</v>
      </c>
      <c r="G928" s="2" t="s">
        <v>899</v>
      </c>
      <c r="H928" s="8">
        <f>+SUMIF(Ajustes!$C:$C,'Balance de Prueba'!$E928,Ajustes!E:E)</f>
        <v>0</v>
      </c>
      <c r="I928" s="8">
        <f>+SUMIF(Ajustes!$C:$C,'Balance de Prueba'!$E928,Ajustes!F:F)</f>
        <v>0</v>
      </c>
      <c r="J928" s="3">
        <f t="shared" si="60"/>
        <v>-137900</v>
      </c>
    </row>
    <row r="929" spans="1:10" ht="12.75" hidden="1" customHeight="1" x14ac:dyDescent="0.3">
      <c r="A929" s="2" t="str">
        <f t="shared" si="61"/>
        <v>22</v>
      </c>
      <c r="B929" s="2" t="str">
        <f t="shared" si="58"/>
        <v>2205</v>
      </c>
      <c r="C929" s="2">
        <v>22053503</v>
      </c>
      <c r="D929" s="2">
        <v>70909272</v>
      </c>
      <c r="E929" s="2" t="str">
        <f t="shared" si="59"/>
        <v>2205350370909272</v>
      </c>
      <c r="F929" s="8">
        <v>-78800</v>
      </c>
      <c r="G929" s="2" t="s">
        <v>900</v>
      </c>
      <c r="H929" s="8">
        <f>+SUMIF(Ajustes!$C:$C,'Balance de Prueba'!$E929,Ajustes!E:E)</f>
        <v>0</v>
      </c>
      <c r="I929" s="8">
        <f>+SUMIF(Ajustes!$C:$C,'Balance de Prueba'!$E929,Ajustes!F:F)</f>
        <v>0</v>
      </c>
      <c r="J929" s="3">
        <f t="shared" si="60"/>
        <v>-78800</v>
      </c>
    </row>
    <row r="930" spans="1:10" ht="12.75" hidden="1" customHeight="1" x14ac:dyDescent="0.3">
      <c r="A930" s="2" t="str">
        <f t="shared" si="61"/>
        <v>22</v>
      </c>
      <c r="B930" s="2" t="str">
        <f t="shared" si="58"/>
        <v>2205</v>
      </c>
      <c r="C930" s="2">
        <v>22053503</v>
      </c>
      <c r="D930" s="2">
        <v>71112972</v>
      </c>
      <c r="E930" s="2" t="str">
        <f t="shared" si="59"/>
        <v>2205350371112972</v>
      </c>
      <c r="F930" s="8">
        <v>-645696</v>
      </c>
      <c r="G930" s="2" t="s">
        <v>901</v>
      </c>
      <c r="H930" s="8">
        <f>+SUMIF(Ajustes!$C:$C,'Balance de Prueba'!$E930,Ajustes!E:E)</f>
        <v>0</v>
      </c>
      <c r="I930" s="8">
        <f>+SUMIF(Ajustes!$C:$C,'Balance de Prueba'!$E930,Ajustes!F:F)</f>
        <v>0</v>
      </c>
      <c r="J930" s="3">
        <f t="shared" si="60"/>
        <v>-645696</v>
      </c>
    </row>
    <row r="931" spans="1:10" ht="12.75" hidden="1" customHeight="1" x14ac:dyDescent="0.3">
      <c r="A931" s="2" t="str">
        <f t="shared" si="61"/>
        <v>22</v>
      </c>
      <c r="B931" s="2" t="str">
        <f t="shared" si="58"/>
        <v>2205</v>
      </c>
      <c r="C931" s="2">
        <v>22053503</v>
      </c>
      <c r="D931" s="2">
        <v>71392635</v>
      </c>
      <c r="E931" s="2" t="str">
        <f t="shared" si="59"/>
        <v>2205350371392635</v>
      </c>
      <c r="F931" s="8">
        <v>-6265600</v>
      </c>
      <c r="G931" s="2" t="s">
        <v>858</v>
      </c>
      <c r="H931" s="8">
        <f>+SUMIF(Ajustes!$C:$C,'Balance de Prueba'!$E931,Ajustes!E:E)</f>
        <v>0</v>
      </c>
      <c r="I931" s="8">
        <f>+SUMIF(Ajustes!$C:$C,'Balance de Prueba'!$E931,Ajustes!F:F)</f>
        <v>0</v>
      </c>
      <c r="J931" s="3">
        <f t="shared" si="60"/>
        <v>-6265600</v>
      </c>
    </row>
    <row r="932" spans="1:10" ht="12.75" hidden="1" customHeight="1" x14ac:dyDescent="0.3">
      <c r="A932" s="2" t="str">
        <f t="shared" si="61"/>
        <v>22</v>
      </c>
      <c r="B932" s="2" t="str">
        <f t="shared" si="58"/>
        <v>2205</v>
      </c>
      <c r="C932" s="2">
        <v>22053503</v>
      </c>
      <c r="D932" s="2">
        <v>71601476</v>
      </c>
      <c r="E932" s="2" t="str">
        <f t="shared" si="59"/>
        <v>2205350371601476</v>
      </c>
      <c r="F932" s="8">
        <v>-1827660</v>
      </c>
      <c r="G932" s="2" t="s">
        <v>902</v>
      </c>
      <c r="H932" s="8">
        <f>+SUMIF(Ajustes!$C:$C,'Balance de Prueba'!$E932,Ajustes!E:E)</f>
        <v>0</v>
      </c>
      <c r="I932" s="8">
        <f>+SUMIF(Ajustes!$C:$C,'Balance de Prueba'!$E932,Ajustes!F:F)</f>
        <v>0</v>
      </c>
      <c r="J932" s="3">
        <f t="shared" si="60"/>
        <v>-1827660</v>
      </c>
    </row>
    <row r="933" spans="1:10" ht="12.75" hidden="1" customHeight="1" x14ac:dyDescent="0.3">
      <c r="A933" s="2" t="str">
        <f t="shared" si="61"/>
        <v>22</v>
      </c>
      <c r="B933" s="2" t="str">
        <f t="shared" si="58"/>
        <v>2205</v>
      </c>
      <c r="C933" s="2">
        <v>22053503</v>
      </c>
      <c r="D933" s="2">
        <v>71734399</v>
      </c>
      <c r="E933" s="2" t="str">
        <f t="shared" si="59"/>
        <v>2205350371734399</v>
      </c>
      <c r="F933" s="8">
        <v>-3811950</v>
      </c>
      <c r="G933" s="2" t="s">
        <v>903</v>
      </c>
      <c r="H933" s="8">
        <f>+SUMIF(Ajustes!$C:$C,'Balance de Prueba'!$E933,Ajustes!E:E)</f>
        <v>0</v>
      </c>
      <c r="I933" s="8">
        <f>+SUMIF(Ajustes!$C:$C,'Balance de Prueba'!$E933,Ajustes!F:F)</f>
        <v>0</v>
      </c>
      <c r="J933" s="3">
        <f t="shared" si="60"/>
        <v>-3811950</v>
      </c>
    </row>
    <row r="934" spans="1:10" ht="12.75" hidden="1" customHeight="1" x14ac:dyDescent="0.3">
      <c r="A934" s="2" t="str">
        <f t="shared" si="61"/>
        <v>22</v>
      </c>
      <c r="B934" s="2" t="str">
        <f t="shared" si="58"/>
        <v>2205</v>
      </c>
      <c r="C934" s="2">
        <v>22053503</v>
      </c>
      <c r="D934" s="2">
        <v>98525436</v>
      </c>
      <c r="E934" s="2" t="str">
        <f t="shared" si="59"/>
        <v>2205350398525436</v>
      </c>
      <c r="F934" s="8">
        <v>-3921818</v>
      </c>
      <c r="G934" s="2" t="s">
        <v>904</v>
      </c>
      <c r="H934" s="8">
        <f>+SUMIF(Ajustes!$C:$C,'Balance de Prueba'!$E934,Ajustes!E:E)</f>
        <v>0</v>
      </c>
      <c r="I934" s="8">
        <f>+SUMIF(Ajustes!$C:$C,'Balance de Prueba'!$E934,Ajustes!F:F)</f>
        <v>0</v>
      </c>
      <c r="J934" s="3">
        <f t="shared" si="60"/>
        <v>-3921818</v>
      </c>
    </row>
    <row r="935" spans="1:10" ht="12.75" hidden="1" customHeight="1" x14ac:dyDescent="0.3">
      <c r="A935" s="2" t="str">
        <f t="shared" si="61"/>
        <v>22</v>
      </c>
      <c r="B935" s="2" t="str">
        <f t="shared" si="58"/>
        <v>2205</v>
      </c>
      <c r="C935" s="2">
        <v>22053503</v>
      </c>
      <c r="D935" s="2">
        <v>800002482</v>
      </c>
      <c r="E935" s="2" t="str">
        <f t="shared" si="59"/>
        <v>22053503800002482</v>
      </c>
      <c r="F935" s="8">
        <v>-3227120</v>
      </c>
      <c r="G935" s="2" t="s">
        <v>905</v>
      </c>
      <c r="H935" s="8">
        <f>+SUMIF(Ajustes!$C:$C,'Balance de Prueba'!$E935,Ajustes!E:E)</f>
        <v>0</v>
      </c>
      <c r="I935" s="8">
        <f>+SUMIF(Ajustes!$C:$C,'Balance de Prueba'!$E935,Ajustes!F:F)</f>
        <v>0</v>
      </c>
      <c r="J935" s="3">
        <f t="shared" si="60"/>
        <v>-3227120</v>
      </c>
    </row>
    <row r="936" spans="1:10" ht="12.75" hidden="1" customHeight="1" x14ac:dyDescent="0.3">
      <c r="A936" s="2" t="str">
        <f t="shared" si="61"/>
        <v>22</v>
      </c>
      <c r="B936" s="2" t="str">
        <f t="shared" si="58"/>
        <v>2205</v>
      </c>
      <c r="C936" s="2">
        <v>22053503</v>
      </c>
      <c r="D936" s="2">
        <v>800004326</v>
      </c>
      <c r="E936" s="2" t="str">
        <f t="shared" si="59"/>
        <v>22053503800004326</v>
      </c>
      <c r="F936" s="8">
        <v>-907001</v>
      </c>
      <c r="G936" s="2" t="s">
        <v>906</v>
      </c>
      <c r="H936" s="8">
        <f>+SUMIF(Ajustes!$C:$C,'Balance de Prueba'!$E936,Ajustes!E:E)</f>
        <v>0</v>
      </c>
      <c r="I936" s="8">
        <f>+SUMIF(Ajustes!$C:$C,'Balance de Prueba'!$E936,Ajustes!F:F)</f>
        <v>0</v>
      </c>
      <c r="J936" s="3">
        <f t="shared" si="60"/>
        <v>-907001</v>
      </c>
    </row>
    <row r="937" spans="1:10" ht="12.75" hidden="1" customHeight="1" x14ac:dyDescent="0.3">
      <c r="A937" s="2" t="str">
        <f t="shared" si="61"/>
        <v>22</v>
      </c>
      <c r="B937" s="2" t="str">
        <f t="shared" si="58"/>
        <v>2205</v>
      </c>
      <c r="C937" s="2">
        <v>22053503</v>
      </c>
      <c r="D937" s="2">
        <v>800013982</v>
      </c>
      <c r="E937" s="2" t="str">
        <f t="shared" si="59"/>
        <v>22053503800013982</v>
      </c>
      <c r="F937" s="8">
        <v>-1289150</v>
      </c>
      <c r="G937" s="2" t="s">
        <v>907</v>
      </c>
      <c r="H937" s="8">
        <f>+SUMIF(Ajustes!$C:$C,'Balance de Prueba'!$E937,Ajustes!E:E)</f>
        <v>0</v>
      </c>
      <c r="I937" s="8">
        <f>+SUMIF(Ajustes!$C:$C,'Balance de Prueba'!$E937,Ajustes!F:F)</f>
        <v>0</v>
      </c>
      <c r="J937" s="3">
        <f t="shared" si="60"/>
        <v>-1289150</v>
      </c>
    </row>
    <row r="938" spans="1:10" ht="12.75" hidden="1" customHeight="1" x14ac:dyDescent="0.3">
      <c r="A938" s="2" t="str">
        <f t="shared" si="61"/>
        <v>22</v>
      </c>
      <c r="B938" s="2" t="str">
        <f t="shared" si="58"/>
        <v>2205</v>
      </c>
      <c r="C938" s="2">
        <v>22053503</v>
      </c>
      <c r="D938" s="2">
        <v>800018692</v>
      </c>
      <c r="E938" s="2" t="str">
        <f t="shared" si="59"/>
        <v>22053503800018692</v>
      </c>
      <c r="F938" s="8">
        <v>-964060</v>
      </c>
      <c r="G938" s="2" t="s">
        <v>908</v>
      </c>
      <c r="H938" s="8">
        <f>+SUMIF(Ajustes!$C:$C,'Balance de Prueba'!$E938,Ajustes!E:E)</f>
        <v>0</v>
      </c>
      <c r="I938" s="8">
        <f>+SUMIF(Ajustes!$C:$C,'Balance de Prueba'!$E938,Ajustes!F:F)</f>
        <v>0</v>
      </c>
      <c r="J938" s="3">
        <f t="shared" si="60"/>
        <v>-964060</v>
      </c>
    </row>
    <row r="939" spans="1:10" ht="12.75" hidden="1" customHeight="1" x14ac:dyDescent="0.3">
      <c r="A939" s="2" t="str">
        <f t="shared" si="61"/>
        <v>22</v>
      </c>
      <c r="B939" s="2" t="str">
        <f t="shared" si="58"/>
        <v>2205</v>
      </c>
      <c r="C939" s="2">
        <v>22053503</v>
      </c>
      <c r="D939" s="2">
        <v>800022367</v>
      </c>
      <c r="E939" s="2" t="str">
        <f t="shared" si="59"/>
        <v>22053503800022367</v>
      </c>
      <c r="F939" s="8">
        <v>-39136080</v>
      </c>
      <c r="G939" s="2" t="s">
        <v>909</v>
      </c>
      <c r="H939" s="8">
        <f>+SUMIF(Ajustes!$C:$C,'Balance de Prueba'!$E939,Ajustes!E:E)</f>
        <v>0</v>
      </c>
      <c r="I939" s="8">
        <f>+SUMIF(Ajustes!$C:$C,'Balance de Prueba'!$E939,Ajustes!F:F)</f>
        <v>0</v>
      </c>
      <c r="J939" s="3">
        <f t="shared" si="60"/>
        <v>-39136080</v>
      </c>
    </row>
    <row r="940" spans="1:10" ht="12.75" hidden="1" customHeight="1" x14ac:dyDescent="0.3">
      <c r="A940" s="2" t="str">
        <f t="shared" si="61"/>
        <v>22</v>
      </c>
      <c r="B940" s="2" t="str">
        <f t="shared" si="58"/>
        <v>2205</v>
      </c>
      <c r="C940" s="2">
        <v>22053503</v>
      </c>
      <c r="D940" s="2">
        <v>800034626</v>
      </c>
      <c r="E940" s="2" t="str">
        <f t="shared" si="59"/>
        <v>22053503800034626</v>
      </c>
      <c r="F940" s="8">
        <v>-12221142</v>
      </c>
      <c r="G940" s="2" t="s">
        <v>910</v>
      </c>
      <c r="H940" s="8">
        <f>+SUMIF(Ajustes!$C:$C,'Balance de Prueba'!$E940,Ajustes!E:E)</f>
        <v>0</v>
      </c>
      <c r="I940" s="8">
        <f>+SUMIF(Ajustes!$C:$C,'Balance de Prueba'!$E940,Ajustes!F:F)</f>
        <v>0</v>
      </c>
      <c r="J940" s="3">
        <f t="shared" si="60"/>
        <v>-12221142</v>
      </c>
    </row>
    <row r="941" spans="1:10" ht="12.75" hidden="1" customHeight="1" x14ac:dyDescent="0.3">
      <c r="A941" s="2" t="str">
        <f t="shared" si="61"/>
        <v>22</v>
      </c>
      <c r="B941" s="2" t="str">
        <f t="shared" si="58"/>
        <v>2205</v>
      </c>
      <c r="C941" s="2">
        <v>22053503</v>
      </c>
      <c r="D941" s="2">
        <v>800041731</v>
      </c>
      <c r="E941" s="2" t="str">
        <f t="shared" si="59"/>
        <v>22053503800041731</v>
      </c>
      <c r="F941" s="8">
        <v>-54520</v>
      </c>
      <c r="G941" s="2" t="s">
        <v>911</v>
      </c>
      <c r="H941" s="8">
        <f>+SUMIF(Ajustes!$C:$C,'Balance de Prueba'!$E941,Ajustes!E:E)</f>
        <v>0</v>
      </c>
      <c r="I941" s="8">
        <f>+SUMIF(Ajustes!$C:$C,'Balance de Prueba'!$E941,Ajustes!F:F)</f>
        <v>0</v>
      </c>
      <c r="J941" s="3">
        <f t="shared" si="60"/>
        <v>-54520</v>
      </c>
    </row>
    <row r="942" spans="1:10" ht="12.75" hidden="1" customHeight="1" x14ac:dyDescent="0.3">
      <c r="A942" s="2" t="str">
        <f t="shared" si="61"/>
        <v>22</v>
      </c>
      <c r="B942" s="2" t="str">
        <f t="shared" si="58"/>
        <v>2205</v>
      </c>
      <c r="C942" s="2">
        <v>22053503</v>
      </c>
      <c r="D942" s="2">
        <v>800048943</v>
      </c>
      <c r="E942" s="2" t="str">
        <f t="shared" si="59"/>
        <v>22053503800048943</v>
      </c>
      <c r="F942" s="8">
        <v>-79021984</v>
      </c>
      <c r="G942" s="2" t="s">
        <v>912</v>
      </c>
      <c r="H942" s="8">
        <f>+SUMIF(Ajustes!$C:$C,'Balance de Prueba'!$E942,Ajustes!E:E)</f>
        <v>0</v>
      </c>
      <c r="I942" s="8">
        <f>+SUMIF(Ajustes!$C:$C,'Balance de Prueba'!$E942,Ajustes!F:F)</f>
        <v>0</v>
      </c>
      <c r="J942" s="3">
        <f t="shared" si="60"/>
        <v>-79021984</v>
      </c>
    </row>
    <row r="943" spans="1:10" ht="12.75" hidden="1" customHeight="1" x14ac:dyDescent="0.3">
      <c r="A943" s="2" t="str">
        <f t="shared" si="61"/>
        <v>22</v>
      </c>
      <c r="B943" s="2" t="str">
        <f t="shared" si="58"/>
        <v>2205</v>
      </c>
      <c r="C943" s="2">
        <v>22053503</v>
      </c>
      <c r="D943" s="2">
        <v>800056670</v>
      </c>
      <c r="E943" s="2" t="str">
        <f t="shared" si="59"/>
        <v>22053503800056670</v>
      </c>
      <c r="F943" s="8">
        <v>-273524</v>
      </c>
      <c r="G943" s="2" t="s">
        <v>913</v>
      </c>
      <c r="H943" s="8">
        <f>+SUMIF(Ajustes!$C:$C,'Balance de Prueba'!$E943,Ajustes!E:E)</f>
        <v>0</v>
      </c>
      <c r="I943" s="8">
        <f>+SUMIF(Ajustes!$C:$C,'Balance de Prueba'!$E943,Ajustes!F:F)</f>
        <v>0</v>
      </c>
      <c r="J943" s="3">
        <f t="shared" si="60"/>
        <v>-273524</v>
      </c>
    </row>
    <row r="944" spans="1:10" ht="12.75" hidden="1" customHeight="1" x14ac:dyDescent="0.3">
      <c r="A944" s="2" t="str">
        <f t="shared" si="61"/>
        <v>22</v>
      </c>
      <c r="B944" s="2" t="str">
        <f t="shared" si="58"/>
        <v>2205</v>
      </c>
      <c r="C944" s="2">
        <v>22053503</v>
      </c>
      <c r="D944" s="2">
        <v>800059470</v>
      </c>
      <c r="E944" s="2" t="str">
        <f t="shared" si="59"/>
        <v>22053503800059470</v>
      </c>
      <c r="F944" s="8">
        <v>-9874119636</v>
      </c>
      <c r="G944" s="2" t="s">
        <v>914</v>
      </c>
      <c r="H944" s="8">
        <f>+SUMIF(Ajustes!$C:$C,'Balance de Prueba'!$E944,Ajustes!E:E)</f>
        <v>0</v>
      </c>
      <c r="I944" s="8">
        <f>+SUMIF(Ajustes!$C:$C,'Balance de Prueba'!$E944,Ajustes!F:F)</f>
        <v>0</v>
      </c>
      <c r="J944" s="3">
        <f t="shared" si="60"/>
        <v>-9874119636</v>
      </c>
    </row>
    <row r="945" spans="1:10" ht="12.75" hidden="1" customHeight="1" x14ac:dyDescent="0.3">
      <c r="A945" s="2" t="str">
        <f t="shared" si="61"/>
        <v>22</v>
      </c>
      <c r="B945" s="2" t="str">
        <f t="shared" si="58"/>
        <v>2205</v>
      </c>
      <c r="C945" s="2">
        <v>22053503</v>
      </c>
      <c r="D945" s="2">
        <v>800082760</v>
      </c>
      <c r="E945" s="2" t="str">
        <f t="shared" si="59"/>
        <v>22053503800082760</v>
      </c>
      <c r="F945" s="8">
        <v>-154495</v>
      </c>
      <c r="G945" s="2" t="s">
        <v>915</v>
      </c>
      <c r="H945" s="8">
        <f>+SUMIF(Ajustes!$C:$C,'Balance de Prueba'!$E945,Ajustes!E:E)</f>
        <v>0</v>
      </c>
      <c r="I945" s="8">
        <f>+SUMIF(Ajustes!$C:$C,'Balance de Prueba'!$E945,Ajustes!F:F)</f>
        <v>0</v>
      </c>
      <c r="J945" s="3">
        <f t="shared" si="60"/>
        <v>-154495</v>
      </c>
    </row>
    <row r="946" spans="1:10" ht="12.75" hidden="1" customHeight="1" x14ac:dyDescent="0.3">
      <c r="A946" s="2" t="str">
        <f t="shared" si="61"/>
        <v>22</v>
      </c>
      <c r="B946" s="2" t="str">
        <f t="shared" si="58"/>
        <v>2205</v>
      </c>
      <c r="C946" s="2">
        <v>22053503</v>
      </c>
      <c r="D946" s="2">
        <v>800089188</v>
      </c>
      <c r="E946" s="2" t="str">
        <f t="shared" si="59"/>
        <v>22053503800089188</v>
      </c>
      <c r="F946" s="8">
        <v>-5906011</v>
      </c>
      <c r="G946" s="2" t="s">
        <v>916</v>
      </c>
      <c r="H946" s="8">
        <f>+SUMIF(Ajustes!$C:$C,'Balance de Prueba'!$E946,Ajustes!E:E)</f>
        <v>0</v>
      </c>
      <c r="I946" s="8">
        <f>+SUMIF(Ajustes!$C:$C,'Balance de Prueba'!$E946,Ajustes!F:F)</f>
        <v>0</v>
      </c>
      <c r="J946" s="3">
        <f t="shared" si="60"/>
        <v>-5906011</v>
      </c>
    </row>
    <row r="947" spans="1:10" ht="12.75" hidden="1" customHeight="1" x14ac:dyDescent="0.3">
      <c r="A947" s="2" t="str">
        <f t="shared" si="61"/>
        <v>22</v>
      </c>
      <c r="B947" s="2" t="str">
        <f t="shared" si="58"/>
        <v>2205</v>
      </c>
      <c r="C947" s="2">
        <v>22053503</v>
      </c>
      <c r="D947" s="2">
        <v>800112440</v>
      </c>
      <c r="E947" s="2" t="str">
        <f t="shared" si="59"/>
        <v>22053503800112440</v>
      </c>
      <c r="F947" s="8">
        <v>-87546</v>
      </c>
      <c r="G947" s="2" t="s">
        <v>917</v>
      </c>
      <c r="H947" s="8">
        <f>+SUMIF(Ajustes!$C:$C,'Balance de Prueba'!$E947,Ajustes!E:E)</f>
        <v>0</v>
      </c>
      <c r="I947" s="8">
        <f>+SUMIF(Ajustes!$C:$C,'Balance de Prueba'!$E947,Ajustes!F:F)</f>
        <v>0</v>
      </c>
      <c r="J947" s="3">
        <f t="shared" si="60"/>
        <v>-87546</v>
      </c>
    </row>
    <row r="948" spans="1:10" ht="12.75" hidden="1" customHeight="1" x14ac:dyDescent="0.3">
      <c r="A948" s="2" t="str">
        <f t="shared" si="61"/>
        <v>22</v>
      </c>
      <c r="B948" s="2" t="str">
        <f t="shared" si="58"/>
        <v>2205</v>
      </c>
      <c r="C948" s="2">
        <v>22053503</v>
      </c>
      <c r="D948" s="2">
        <v>800139030</v>
      </c>
      <c r="E948" s="2" t="str">
        <f t="shared" si="59"/>
        <v>22053503800139030</v>
      </c>
      <c r="F948" s="8">
        <v>-278975</v>
      </c>
      <c r="G948" s="2" t="s">
        <v>918</v>
      </c>
      <c r="H948" s="8">
        <f>+SUMIF(Ajustes!$C:$C,'Balance de Prueba'!$E948,Ajustes!E:E)</f>
        <v>0</v>
      </c>
      <c r="I948" s="8">
        <f>+SUMIF(Ajustes!$C:$C,'Balance de Prueba'!$E948,Ajustes!F:F)</f>
        <v>0</v>
      </c>
      <c r="J948" s="3">
        <f t="shared" si="60"/>
        <v>-278975</v>
      </c>
    </row>
    <row r="949" spans="1:10" ht="12.75" hidden="1" customHeight="1" x14ac:dyDescent="0.3">
      <c r="A949" s="2" t="str">
        <f t="shared" si="61"/>
        <v>22</v>
      </c>
      <c r="B949" s="2" t="str">
        <f t="shared" si="58"/>
        <v>2205</v>
      </c>
      <c r="C949" s="2">
        <v>22053503</v>
      </c>
      <c r="D949" s="2">
        <v>800160884</v>
      </c>
      <c r="E949" s="2" t="str">
        <f t="shared" si="59"/>
        <v>22053503800160884</v>
      </c>
      <c r="F949" s="8">
        <v>-884356</v>
      </c>
      <c r="G949" s="2" t="s">
        <v>919</v>
      </c>
      <c r="H949" s="8">
        <f>+SUMIF(Ajustes!$C:$C,'Balance de Prueba'!$E949,Ajustes!E:E)</f>
        <v>0</v>
      </c>
      <c r="I949" s="8">
        <f>+SUMIF(Ajustes!$C:$C,'Balance de Prueba'!$E949,Ajustes!F:F)</f>
        <v>0</v>
      </c>
      <c r="J949" s="3">
        <f t="shared" si="60"/>
        <v>-884356</v>
      </c>
    </row>
    <row r="950" spans="1:10" ht="12.75" hidden="1" customHeight="1" x14ac:dyDescent="0.3">
      <c r="A950" s="2" t="str">
        <f t="shared" si="61"/>
        <v>22</v>
      </c>
      <c r="B950" s="2" t="str">
        <f t="shared" si="58"/>
        <v>2205</v>
      </c>
      <c r="C950" s="2">
        <v>22053503</v>
      </c>
      <c r="D950" s="2">
        <v>800170737</v>
      </c>
      <c r="E950" s="2" t="str">
        <f t="shared" si="59"/>
        <v>22053503800170737</v>
      </c>
      <c r="F950" s="8">
        <v>-390557</v>
      </c>
      <c r="G950" s="2" t="s">
        <v>920</v>
      </c>
      <c r="H950" s="8">
        <f>+SUMIF(Ajustes!$C:$C,'Balance de Prueba'!$E950,Ajustes!E:E)</f>
        <v>0</v>
      </c>
      <c r="I950" s="8">
        <f>+SUMIF(Ajustes!$C:$C,'Balance de Prueba'!$E950,Ajustes!F:F)</f>
        <v>0</v>
      </c>
      <c r="J950" s="3">
        <f t="shared" si="60"/>
        <v>-390557</v>
      </c>
    </row>
    <row r="951" spans="1:10" ht="12.75" hidden="1" customHeight="1" x14ac:dyDescent="0.3">
      <c r="A951" s="2" t="str">
        <f t="shared" si="61"/>
        <v>22</v>
      </c>
      <c r="B951" s="2" t="str">
        <f t="shared" si="58"/>
        <v>2205</v>
      </c>
      <c r="C951" s="2">
        <v>22053503</v>
      </c>
      <c r="D951" s="2">
        <v>800188732</v>
      </c>
      <c r="E951" s="2" t="str">
        <f t="shared" si="59"/>
        <v>22053503800188732</v>
      </c>
      <c r="F951" s="8">
        <v>-22789200</v>
      </c>
      <c r="G951" s="2" t="s">
        <v>921</v>
      </c>
      <c r="H951" s="8">
        <f>+SUMIF(Ajustes!$C:$C,'Balance de Prueba'!$E951,Ajustes!E:E)</f>
        <v>0</v>
      </c>
      <c r="I951" s="8">
        <f>+SUMIF(Ajustes!$C:$C,'Balance de Prueba'!$E951,Ajustes!F:F)</f>
        <v>0</v>
      </c>
      <c r="J951" s="3">
        <f t="shared" si="60"/>
        <v>-22789200</v>
      </c>
    </row>
    <row r="952" spans="1:10" ht="12.75" hidden="1" customHeight="1" x14ac:dyDescent="0.3">
      <c r="A952" s="2" t="str">
        <f t="shared" si="61"/>
        <v>22</v>
      </c>
      <c r="B952" s="2" t="str">
        <f t="shared" si="58"/>
        <v>2205</v>
      </c>
      <c r="C952" s="2">
        <v>22053503</v>
      </c>
      <c r="D952" s="2">
        <v>800203168</v>
      </c>
      <c r="E952" s="2" t="str">
        <f t="shared" si="59"/>
        <v>22053503800203168</v>
      </c>
      <c r="F952" s="8">
        <v>-40356</v>
      </c>
      <c r="G952" s="2" t="s">
        <v>922</v>
      </c>
      <c r="H952" s="8">
        <f>+SUMIF(Ajustes!$C:$C,'Balance de Prueba'!$E952,Ajustes!E:E)</f>
        <v>0</v>
      </c>
      <c r="I952" s="8">
        <f>+SUMIF(Ajustes!$C:$C,'Balance de Prueba'!$E952,Ajustes!F:F)</f>
        <v>0</v>
      </c>
      <c r="J952" s="3">
        <f t="shared" si="60"/>
        <v>-40356</v>
      </c>
    </row>
    <row r="953" spans="1:10" ht="12.75" hidden="1" customHeight="1" x14ac:dyDescent="0.3">
      <c r="A953" s="2" t="str">
        <f t="shared" si="61"/>
        <v>22</v>
      </c>
      <c r="B953" s="2" t="str">
        <f t="shared" si="58"/>
        <v>2205</v>
      </c>
      <c r="C953" s="2">
        <v>22053503</v>
      </c>
      <c r="D953" s="2">
        <v>800203758</v>
      </c>
      <c r="E953" s="2" t="str">
        <f t="shared" si="59"/>
        <v>22053503800203758</v>
      </c>
      <c r="F953" s="8">
        <v>-2827692</v>
      </c>
      <c r="G953" s="2" t="s">
        <v>923</v>
      </c>
      <c r="H953" s="8">
        <f>+SUMIF(Ajustes!$C:$C,'Balance de Prueba'!$E953,Ajustes!E:E)</f>
        <v>0</v>
      </c>
      <c r="I953" s="8">
        <f>+SUMIF(Ajustes!$C:$C,'Balance de Prueba'!$E953,Ajustes!F:F)</f>
        <v>0</v>
      </c>
      <c r="J953" s="3">
        <f t="shared" si="60"/>
        <v>-2827692</v>
      </c>
    </row>
    <row r="954" spans="1:10" ht="12.75" hidden="1" customHeight="1" x14ac:dyDescent="0.3">
      <c r="A954" s="2" t="str">
        <f t="shared" si="61"/>
        <v>22</v>
      </c>
      <c r="B954" s="2" t="str">
        <f t="shared" si="58"/>
        <v>2205</v>
      </c>
      <c r="C954" s="2">
        <v>22053503</v>
      </c>
      <c r="D954" s="2">
        <v>800207590</v>
      </c>
      <c r="E954" s="2" t="str">
        <f t="shared" si="59"/>
        <v>22053503800207590</v>
      </c>
      <c r="F954" s="8">
        <v>-184965</v>
      </c>
      <c r="G954" s="2" t="s">
        <v>924</v>
      </c>
      <c r="H954" s="8">
        <f>+SUMIF(Ajustes!$C:$C,'Balance de Prueba'!$E954,Ajustes!E:E)</f>
        <v>0</v>
      </c>
      <c r="I954" s="8">
        <f>+SUMIF(Ajustes!$C:$C,'Balance de Prueba'!$E954,Ajustes!F:F)</f>
        <v>0</v>
      </c>
      <c r="J954" s="3">
        <f t="shared" si="60"/>
        <v>-184965</v>
      </c>
    </row>
    <row r="955" spans="1:10" ht="12.75" hidden="1" customHeight="1" x14ac:dyDescent="0.3">
      <c r="A955" s="2" t="str">
        <f t="shared" si="61"/>
        <v>22</v>
      </c>
      <c r="B955" s="2" t="str">
        <f t="shared" si="58"/>
        <v>2205</v>
      </c>
      <c r="C955" s="2">
        <v>22053503</v>
      </c>
      <c r="D955" s="2">
        <v>800224082</v>
      </c>
      <c r="E955" s="2" t="str">
        <f t="shared" si="59"/>
        <v>22053503800224082</v>
      </c>
      <c r="F955" s="8">
        <v>-755440</v>
      </c>
      <c r="G955" s="2" t="s">
        <v>925</v>
      </c>
      <c r="H955" s="8">
        <f>+SUMIF(Ajustes!$C:$C,'Balance de Prueba'!$E955,Ajustes!E:E)</f>
        <v>0</v>
      </c>
      <c r="I955" s="8">
        <f>+SUMIF(Ajustes!$C:$C,'Balance de Prueba'!$E955,Ajustes!F:F)</f>
        <v>0</v>
      </c>
      <c r="J955" s="3">
        <f t="shared" si="60"/>
        <v>-755440</v>
      </c>
    </row>
    <row r="956" spans="1:10" ht="12.75" hidden="1" customHeight="1" x14ac:dyDescent="0.3">
      <c r="A956" s="2" t="str">
        <f t="shared" si="61"/>
        <v>22</v>
      </c>
      <c r="B956" s="2" t="str">
        <f t="shared" si="58"/>
        <v>2205</v>
      </c>
      <c r="C956" s="2">
        <v>22053503</v>
      </c>
      <c r="D956" s="2">
        <v>800226013</v>
      </c>
      <c r="E956" s="2" t="str">
        <f t="shared" si="59"/>
        <v>22053503800226013</v>
      </c>
      <c r="F956" s="8">
        <v>-5175000</v>
      </c>
      <c r="G956" s="2" t="s">
        <v>926</v>
      </c>
      <c r="H956" s="8">
        <f>+SUMIF(Ajustes!$C:$C,'Balance de Prueba'!$E956,Ajustes!E:E)</f>
        <v>0</v>
      </c>
      <c r="I956" s="8">
        <f>+SUMIF(Ajustes!$C:$C,'Balance de Prueba'!$E956,Ajustes!F:F)</f>
        <v>0</v>
      </c>
      <c r="J956" s="3">
        <f t="shared" si="60"/>
        <v>-5175000</v>
      </c>
    </row>
    <row r="957" spans="1:10" ht="12.75" hidden="1" customHeight="1" x14ac:dyDescent="0.3">
      <c r="A957" s="2" t="str">
        <f t="shared" si="61"/>
        <v>22</v>
      </c>
      <c r="B957" s="2" t="str">
        <f t="shared" si="58"/>
        <v>2205</v>
      </c>
      <c r="C957" s="2">
        <v>22053503</v>
      </c>
      <c r="D957" s="2">
        <v>800242106</v>
      </c>
      <c r="E957" s="2" t="str">
        <f t="shared" si="59"/>
        <v>22053503800242106</v>
      </c>
      <c r="F957" s="8">
        <v>-7450</v>
      </c>
      <c r="G957" s="2" t="s">
        <v>927</v>
      </c>
      <c r="H957" s="8">
        <f>+SUMIF(Ajustes!$C:$C,'Balance de Prueba'!$E957,Ajustes!E:E)</f>
        <v>0</v>
      </c>
      <c r="I957" s="8">
        <f>+SUMIF(Ajustes!$C:$C,'Balance de Prueba'!$E957,Ajustes!F:F)</f>
        <v>0</v>
      </c>
      <c r="J957" s="3">
        <f t="shared" si="60"/>
        <v>-7450</v>
      </c>
    </row>
    <row r="958" spans="1:10" ht="12.75" hidden="1" customHeight="1" x14ac:dyDescent="0.3">
      <c r="A958" s="2" t="str">
        <f t="shared" si="61"/>
        <v>22</v>
      </c>
      <c r="B958" s="2" t="str">
        <f t="shared" si="58"/>
        <v>2205</v>
      </c>
      <c r="C958" s="2">
        <v>22053503</v>
      </c>
      <c r="D958" s="2">
        <v>800248966</v>
      </c>
      <c r="E958" s="2" t="str">
        <f t="shared" si="59"/>
        <v>22053503800248966</v>
      </c>
      <c r="F958" s="8">
        <v>-248189</v>
      </c>
      <c r="G958" s="2" t="s">
        <v>928</v>
      </c>
      <c r="H958" s="8">
        <f>+SUMIF(Ajustes!$C:$C,'Balance de Prueba'!$E958,Ajustes!E:E)</f>
        <v>0</v>
      </c>
      <c r="I958" s="8">
        <f>+SUMIF(Ajustes!$C:$C,'Balance de Prueba'!$E958,Ajustes!F:F)</f>
        <v>0</v>
      </c>
      <c r="J958" s="3">
        <f t="shared" si="60"/>
        <v>-248189</v>
      </c>
    </row>
    <row r="959" spans="1:10" ht="12.75" hidden="1" customHeight="1" x14ac:dyDescent="0.3">
      <c r="A959" s="2" t="str">
        <f t="shared" si="61"/>
        <v>22</v>
      </c>
      <c r="B959" s="2" t="str">
        <f t="shared" si="58"/>
        <v>2205</v>
      </c>
      <c r="C959" s="2">
        <v>22053503</v>
      </c>
      <c r="D959" s="2">
        <v>802009663</v>
      </c>
      <c r="E959" s="2" t="str">
        <f t="shared" si="59"/>
        <v>22053503802009663</v>
      </c>
      <c r="F959" s="8">
        <v>-43644051</v>
      </c>
      <c r="G959" s="2" t="s">
        <v>110</v>
      </c>
      <c r="H959" s="8">
        <f>+SUMIF(Ajustes!$C:$C,'Balance de Prueba'!$E959,Ajustes!E:E)</f>
        <v>0</v>
      </c>
      <c r="I959" s="8">
        <f>+SUMIF(Ajustes!$C:$C,'Balance de Prueba'!$E959,Ajustes!F:F)</f>
        <v>0</v>
      </c>
      <c r="J959" s="3">
        <f t="shared" si="60"/>
        <v>-43644051</v>
      </c>
    </row>
    <row r="960" spans="1:10" ht="12.75" hidden="1" customHeight="1" x14ac:dyDescent="0.3">
      <c r="A960" s="2" t="str">
        <f t="shared" si="61"/>
        <v>22</v>
      </c>
      <c r="B960" s="2" t="str">
        <f t="shared" si="58"/>
        <v>2205</v>
      </c>
      <c r="C960" s="2">
        <v>22053503</v>
      </c>
      <c r="D960" s="2">
        <v>805016199</v>
      </c>
      <c r="E960" s="2" t="str">
        <f t="shared" si="59"/>
        <v>22053503805016199</v>
      </c>
      <c r="F960" s="8">
        <v>-1106987</v>
      </c>
      <c r="G960" s="2" t="s">
        <v>929</v>
      </c>
      <c r="H960" s="8">
        <f>+SUMIF(Ajustes!$C:$C,'Balance de Prueba'!$E960,Ajustes!E:E)</f>
        <v>0</v>
      </c>
      <c r="I960" s="8">
        <f>+SUMIF(Ajustes!$C:$C,'Balance de Prueba'!$E960,Ajustes!F:F)</f>
        <v>0</v>
      </c>
      <c r="J960" s="3">
        <f t="shared" si="60"/>
        <v>-1106987</v>
      </c>
    </row>
    <row r="961" spans="1:10" ht="12.75" hidden="1" customHeight="1" x14ac:dyDescent="0.3">
      <c r="A961" s="2" t="str">
        <f t="shared" si="61"/>
        <v>22</v>
      </c>
      <c r="B961" s="2" t="str">
        <f t="shared" si="58"/>
        <v>2205</v>
      </c>
      <c r="C961" s="2">
        <v>22053503</v>
      </c>
      <c r="D961" s="2">
        <v>805023269</v>
      </c>
      <c r="E961" s="2" t="str">
        <f t="shared" si="59"/>
        <v>22053503805023269</v>
      </c>
      <c r="F961" s="8">
        <v>-14</v>
      </c>
      <c r="G961" s="2" t="s">
        <v>930</v>
      </c>
      <c r="H961" s="8">
        <f>+SUMIF(Ajustes!$C:$C,'Balance de Prueba'!$E961,Ajustes!E:E)</f>
        <v>0</v>
      </c>
      <c r="I961" s="8">
        <f>+SUMIF(Ajustes!$C:$C,'Balance de Prueba'!$E961,Ajustes!F:F)</f>
        <v>0</v>
      </c>
      <c r="J961" s="3">
        <f t="shared" si="60"/>
        <v>-14</v>
      </c>
    </row>
    <row r="962" spans="1:10" ht="12.75" hidden="1" customHeight="1" x14ac:dyDescent="0.3">
      <c r="A962" s="2" t="str">
        <f t="shared" si="61"/>
        <v>22</v>
      </c>
      <c r="B962" s="2" t="str">
        <f t="shared" si="58"/>
        <v>2205</v>
      </c>
      <c r="C962" s="2">
        <v>22053503</v>
      </c>
      <c r="D962" s="2">
        <v>806014553</v>
      </c>
      <c r="E962" s="2" t="str">
        <f t="shared" si="59"/>
        <v>22053503806014553</v>
      </c>
      <c r="F962" s="8">
        <v>-4190964</v>
      </c>
      <c r="G962" s="2" t="s">
        <v>862</v>
      </c>
      <c r="H962" s="8">
        <f>+SUMIF(Ajustes!$C:$C,'Balance de Prueba'!$E962,Ajustes!E:E)</f>
        <v>0</v>
      </c>
      <c r="I962" s="8">
        <f>+SUMIF(Ajustes!$C:$C,'Balance de Prueba'!$E962,Ajustes!F:F)</f>
        <v>0</v>
      </c>
      <c r="J962" s="3">
        <f t="shared" si="60"/>
        <v>-4190964</v>
      </c>
    </row>
    <row r="963" spans="1:10" ht="12.75" hidden="1" customHeight="1" x14ac:dyDescent="0.3">
      <c r="A963" s="2" t="str">
        <f t="shared" si="61"/>
        <v>22</v>
      </c>
      <c r="B963" s="2" t="str">
        <f t="shared" si="58"/>
        <v>2205</v>
      </c>
      <c r="C963" s="2">
        <v>22053503</v>
      </c>
      <c r="D963" s="2">
        <v>811000608</v>
      </c>
      <c r="E963" s="2" t="str">
        <f t="shared" si="59"/>
        <v>22053503811000608</v>
      </c>
      <c r="F963" s="8">
        <v>-451827</v>
      </c>
      <c r="G963" s="2" t="s">
        <v>931</v>
      </c>
      <c r="H963" s="8">
        <f>+SUMIF(Ajustes!$C:$C,'Balance de Prueba'!$E963,Ajustes!E:E)</f>
        <v>0</v>
      </c>
      <c r="I963" s="8">
        <f>+SUMIF(Ajustes!$C:$C,'Balance de Prueba'!$E963,Ajustes!F:F)</f>
        <v>0</v>
      </c>
      <c r="J963" s="3">
        <f t="shared" si="60"/>
        <v>-451827</v>
      </c>
    </row>
    <row r="964" spans="1:10" ht="12.75" hidden="1" customHeight="1" x14ac:dyDescent="0.3">
      <c r="A964" s="2" t="str">
        <f t="shared" si="61"/>
        <v>22</v>
      </c>
      <c r="B964" s="2" t="str">
        <f t="shared" si="58"/>
        <v>2205</v>
      </c>
      <c r="C964" s="2">
        <v>22053503</v>
      </c>
      <c r="D964" s="2">
        <v>811001172</v>
      </c>
      <c r="E964" s="2" t="str">
        <f t="shared" si="59"/>
        <v>22053503811001172</v>
      </c>
      <c r="F964" s="8">
        <v>-2027721</v>
      </c>
      <c r="G964" s="2" t="s">
        <v>863</v>
      </c>
      <c r="H964" s="8">
        <f>+SUMIF(Ajustes!$C:$C,'Balance de Prueba'!$E964,Ajustes!E:E)</f>
        <v>0</v>
      </c>
      <c r="I964" s="8">
        <f>+SUMIF(Ajustes!$C:$C,'Balance de Prueba'!$E964,Ajustes!F:F)</f>
        <v>0</v>
      </c>
      <c r="J964" s="3">
        <f t="shared" si="60"/>
        <v>-2027721</v>
      </c>
    </row>
    <row r="965" spans="1:10" ht="12.75" hidden="1" customHeight="1" x14ac:dyDescent="0.3">
      <c r="A965" s="2" t="str">
        <f t="shared" si="61"/>
        <v>22</v>
      </c>
      <c r="B965" s="2" t="str">
        <f t="shared" si="58"/>
        <v>2205</v>
      </c>
      <c r="C965" s="2">
        <v>22053503</v>
      </c>
      <c r="D965" s="2">
        <v>811003040</v>
      </c>
      <c r="E965" s="2" t="str">
        <f t="shared" si="59"/>
        <v>22053503811003040</v>
      </c>
      <c r="F965" s="8">
        <v>-10985800</v>
      </c>
      <c r="G965" s="2" t="s">
        <v>932</v>
      </c>
      <c r="H965" s="8">
        <f>+SUMIF(Ajustes!$C:$C,'Balance de Prueba'!$E965,Ajustes!E:E)</f>
        <v>0</v>
      </c>
      <c r="I965" s="8">
        <f>+SUMIF(Ajustes!$C:$C,'Balance de Prueba'!$E965,Ajustes!F:F)</f>
        <v>0</v>
      </c>
      <c r="J965" s="3">
        <f t="shared" si="60"/>
        <v>-10985800</v>
      </c>
    </row>
    <row r="966" spans="1:10" ht="12.75" hidden="1" customHeight="1" x14ac:dyDescent="0.3">
      <c r="A966" s="2" t="str">
        <f t="shared" si="61"/>
        <v>22</v>
      </c>
      <c r="B966" s="2" t="str">
        <f t="shared" ref="B966:B1029" si="62">+LEFT(C966,4)</f>
        <v>2205</v>
      </c>
      <c r="C966" s="2">
        <v>22053503</v>
      </c>
      <c r="D966" s="2">
        <v>811003608</v>
      </c>
      <c r="E966" s="2" t="str">
        <f t="shared" ref="E966:E1029" si="63">+C966&amp;D966</f>
        <v>22053503811003608</v>
      </c>
      <c r="F966" s="8">
        <v>-20633490</v>
      </c>
      <c r="G966" s="2" t="s">
        <v>933</v>
      </c>
      <c r="H966" s="8">
        <f>+SUMIF(Ajustes!$C:$C,'Balance de Prueba'!$E966,Ajustes!E:E)</f>
        <v>0</v>
      </c>
      <c r="I966" s="8">
        <f>+SUMIF(Ajustes!$C:$C,'Balance de Prueba'!$E966,Ajustes!F:F)</f>
        <v>0</v>
      </c>
      <c r="J966" s="3">
        <f t="shared" ref="J966:J1029" si="64">+F966+H966-I966</f>
        <v>-20633490</v>
      </c>
    </row>
    <row r="967" spans="1:10" ht="12.75" hidden="1" customHeight="1" x14ac:dyDescent="0.3">
      <c r="A967" s="2" t="str">
        <f t="shared" si="61"/>
        <v>22</v>
      </c>
      <c r="B967" s="2" t="str">
        <f t="shared" si="62"/>
        <v>2205</v>
      </c>
      <c r="C967" s="2">
        <v>22053503</v>
      </c>
      <c r="D967" s="2">
        <v>811004397</v>
      </c>
      <c r="E967" s="2" t="str">
        <f t="shared" si="63"/>
        <v>22053503811004397</v>
      </c>
      <c r="F967" s="8">
        <v>-7933064</v>
      </c>
      <c r="G967" s="2" t="s">
        <v>934</v>
      </c>
      <c r="H967" s="8">
        <f>+SUMIF(Ajustes!$C:$C,'Balance de Prueba'!$E967,Ajustes!E:E)</f>
        <v>0</v>
      </c>
      <c r="I967" s="8">
        <f>+SUMIF(Ajustes!$C:$C,'Balance de Prueba'!$E967,Ajustes!F:F)</f>
        <v>0</v>
      </c>
      <c r="J967" s="3">
        <f t="shared" si="64"/>
        <v>-7933064</v>
      </c>
    </row>
    <row r="968" spans="1:10" ht="12.75" hidden="1" customHeight="1" x14ac:dyDescent="0.3">
      <c r="A968" s="2" t="str">
        <f t="shared" si="61"/>
        <v>22</v>
      </c>
      <c r="B968" s="2" t="str">
        <f t="shared" si="62"/>
        <v>2205</v>
      </c>
      <c r="C968" s="2">
        <v>22053503</v>
      </c>
      <c r="D968" s="2">
        <v>811006789</v>
      </c>
      <c r="E968" s="2" t="str">
        <f t="shared" si="63"/>
        <v>22053503811006789</v>
      </c>
      <c r="F968" s="8">
        <v>-38732</v>
      </c>
      <c r="G968" s="2" t="s">
        <v>864</v>
      </c>
      <c r="H968" s="8">
        <f>+SUMIF(Ajustes!$C:$C,'Balance de Prueba'!$E968,Ajustes!E:E)</f>
        <v>0</v>
      </c>
      <c r="I968" s="8">
        <f>+SUMIF(Ajustes!$C:$C,'Balance de Prueba'!$E968,Ajustes!F:F)</f>
        <v>0</v>
      </c>
      <c r="J968" s="3">
        <f t="shared" si="64"/>
        <v>-38732</v>
      </c>
    </row>
    <row r="969" spans="1:10" ht="12.75" hidden="1" customHeight="1" x14ac:dyDescent="0.3">
      <c r="A969" s="2" t="str">
        <f t="shared" ref="A969:A1032" si="65">+LEFT(C969,2)</f>
        <v>22</v>
      </c>
      <c r="B969" s="2" t="str">
        <f t="shared" si="62"/>
        <v>2205</v>
      </c>
      <c r="C969" s="2">
        <v>22053503</v>
      </c>
      <c r="D969" s="2">
        <v>811011781</v>
      </c>
      <c r="E969" s="2" t="str">
        <f t="shared" si="63"/>
        <v>22053503811011781</v>
      </c>
      <c r="F969" s="8">
        <v>-35573871</v>
      </c>
      <c r="G969" s="2" t="s">
        <v>936</v>
      </c>
      <c r="H969" s="8">
        <f>+SUMIF(Ajustes!$C:$C,'Balance de Prueba'!$E969,Ajustes!E:E)</f>
        <v>0</v>
      </c>
      <c r="I969" s="8">
        <f>+SUMIF(Ajustes!$C:$C,'Balance de Prueba'!$E969,Ajustes!F:F)</f>
        <v>0</v>
      </c>
      <c r="J969" s="3">
        <f t="shared" si="64"/>
        <v>-35573871</v>
      </c>
    </row>
    <row r="970" spans="1:10" ht="12.75" hidden="1" customHeight="1" x14ac:dyDescent="0.3">
      <c r="A970" s="2" t="str">
        <f t="shared" si="65"/>
        <v>22</v>
      </c>
      <c r="B970" s="2" t="str">
        <f t="shared" si="62"/>
        <v>2205</v>
      </c>
      <c r="C970" s="2">
        <v>22053503</v>
      </c>
      <c r="D970" s="2">
        <v>811013802</v>
      </c>
      <c r="E970" s="2" t="str">
        <f t="shared" si="63"/>
        <v>22053503811013802</v>
      </c>
      <c r="F970" s="8">
        <v>-1059125</v>
      </c>
      <c r="G970" s="2" t="s">
        <v>937</v>
      </c>
      <c r="H970" s="8">
        <f>+SUMIF(Ajustes!$C:$C,'Balance de Prueba'!$E970,Ajustes!E:E)</f>
        <v>0</v>
      </c>
      <c r="I970" s="8">
        <f>+SUMIF(Ajustes!$C:$C,'Balance de Prueba'!$E970,Ajustes!F:F)</f>
        <v>0</v>
      </c>
      <c r="J970" s="3">
        <f t="shared" si="64"/>
        <v>-1059125</v>
      </c>
    </row>
    <row r="971" spans="1:10" ht="12.75" hidden="1" customHeight="1" x14ac:dyDescent="0.3">
      <c r="A971" s="2" t="str">
        <f t="shared" si="65"/>
        <v>22</v>
      </c>
      <c r="B971" s="2" t="str">
        <f t="shared" si="62"/>
        <v>2205</v>
      </c>
      <c r="C971" s="2">
        <v>22053503</v>
      </c>
      <c r="D971" s="2">
        <v>811016479</v>
      </c>
      <c r="E971" s="2" t="str">
        <f t="shared" si="63"/>
        <v>22053503811016479</v>
      </c>
      <c r="F971" s="8">
        <v>-2204335</v>
      </c>
      <c r="G971" s="2" t="s">
        <v>938</v>
      </c>
      <c r="H971" s="8">
        <f>+SUMIF(Ajustes!$C:$C,'Balance de Prueba'!$E971,Ajustes!E:E)</f>
        <v>0</v>
      </c>
      <c r="I971" s="8">
        <f>+SUMIF(Ajustes!$C:$C,'Balance de Prueba'!$E971,Ajustes!F:F)</f>
        <v>0</v>
      </c>
      <c r="J971" s="3">
        <f t="shared" si="64"/>
        <v>-2204335</v>
      </c>
    </row>
    <row r="972" spans="1:10" ht="12.75" hidden="1" customHeight="1" x14ac:dyDescent="0.3">
      <c r="A972" s="2" t="str">
        <f t="shared" si="65"/>
        <v>22</v>
      </c>
      <c r="B972" s="2" t="str">
        <f t="shared" si="62"/>
        <v>2205</v>
      </c>
      <c r="C972" s="2">
        <v>22053503</v>
      </c>
      <c r="D972" s="2">
        <v>811017087</v>
      </c>
      <c r="E972" s="2" t="str">
        <f t="shared" si="63"/>
        <v>22053503811017087</v>
      </c>
      <c r="F972" s="8">
        <v>-7129953</v>
      </c>
      <c r="G972" s="2" t="s">
        <v>939</v>
      </c>
      <c r="H972" s="8">
        <f>+SUMIF(Ajustes!$C:$C,'Balance de Prueba'!$E972,Ajustes!E:E)</f>
        <v>0</v>
      </c>
      <c r="I972" s="8">
        <f>+SUMIF(Ajustes!$C:$C,'Balance de Prueba'!$E972,Ajustes!F:F)</f>
        <v>0</v>
      </c>
      <c r="J972" s="3">
        <f t="shared" si="64"/>
        <v>-7129953</v>
      </c>
    </row>
    <row r="973" spans="1:10" ht="12.75" hidden="1" customHeight="1" x14ac:dyDescent="0.3">
      <c r="A973" s="2" t="str">
        <f t="shared" si="65"/>
        <v>22</v>
      </c>
      <c r="B973" s="2" t="str">
        <f t="shared" si="62"/>
        <v>2205</v>
      </c>
      <c r="C973" s="2">
        <v>22053503</v>
      </c>
      <c r="D973" s="2">
        <v>811019953</v>
      </c>
      <c r="E973" s="2" t="str">
        <f t="shared" si="63"/>
        <v>22053503811019953</v>
      </c>
      <c r="F973" s="8">
        <v>-69596</v>
      </c>
      <c r="G973" s="2" t="s">
        <v>940</v>
      </c>
      <c r="H973" s="8">
        <f>+SUMIF(Ajustes!$C:$C,'Balance de Prueba'!$E973,Ajustes!E:E)</f>
        <v>0</v>
      </c>
      <c r="I973" s="8">
        <f>+SUMIF(Ajustes!$C:$C,'Balance de Prueba'!$E973,Ajustes!F:F)</f>
        <v>0</v>
      </c>
      <c r="J973" s="3">
        <f t="shared" si="64"/>
        <v>-69596</v>
      </c>
    </row>
    <row r="974" spans="1:10" ht="12.75" hidden="1" customHeight="1" x14ac:dyDescent="0.3">
      <c r="A974" s="2" t="str">
        <f t="shared" si="65"/>
        <v>22</v>
      </c>
      <c r="B974" s="2" t="str">
        <f t="shared" si="62"/>
        <v>2205</v>
      </c>
      <c r="C974" s="2">
        <v>22053503</v>
      </c>
      <c r="D974" s="2">
        <v>811026617</v>
      </c>
      <c r="E974" s="2" t="str">
        <f t="shared" si="63"/>
        <v>22053503811026617</v>
      </c>
      <c r="F974" s="8">
        <v>-221510</v>
      </c>
      <c r="G974" s="2" t="s">
        <v>941</v>
      </c>
      <c r="H974" s="8">
        <f>+SUMIF(Ajustes!$C:$C,'Balance de Prueba'!$E974,Ajustes!E:E)</f>
        <v>0</v>
      </c>
      <c r="I974" s="8">
        <f>+SUMIF(Ajustes!$C:$C,'Balance de Prueba'!$E974,Ajustes!F:F)</f>
        <v>0</v>
      </c>
      <c r="J974" s="3">
        <f t="shared" si="64"/>
        <v>-221510</v>
      </c>
    </row>
    <row r="975" spans="1:10" ht="12.75" hidden="1" customHeight="1" x14ac:dyDescent="0.3">
      <c r="A975" s="2" t="str">
        <f t="shared" si="65"/>
        <v>22</v>
      </c>
      <c r="B975" s="2" t="str">
        <f t="shared" si="62"/>
        <v>2205</v>
      </c>
      <c r="C975" s="2">
        <v>22053503</v>
      </c>
      <c r="D975" s="2">
        <v>811026794</v>
      </c>
      <c r="E975" s="2" t="str">
        <f t="shared" si="63"/>
        <v>22053503811026794</v>
      </c>
      <c r="F975" s="8">
        <v>-12151640</v>
      </c>
      <c r="G975" s="2" t="s">
        <v>942</v>
      </c>
      <c r="H975" s="8">
        <f>+SUMIF(Ajustes!$C:$C,'Balance de Prueba'!$E975,Ajustes!E:E)</f>
        <v>0</v>
      </c>
      <c r="I975" s="8">
        <f>+SUMIF(Ajustes!$C:$C,'Balance de Prueba'!$E975,Ajustes!F:F)</f>
        <v>0</v>
      </c>
      <c r="J975" s="3">
        <f t="shared" si="64"/>
        <v>-12151640</v>
      </c>
    </row>
    <row r="976" spans="1:10" ht="12.75" hidden="1" customHeight="1" x14ac:dyDescent="0.3">
      <c r="A976" s="2" t="str">
        <f t="shared" si="65"/>
        <v>22</v>
      </c>
      <c r="B976" s="2" t="str">
        <f t="shared" si="62"/>
        <v>2205</v>
      </c>
      <c r="C976" s="2">
        <v>22053503</v>
      </c>
      <c r="D976" s="2">
        <v>811031208</v>
      </c>
      <c r="E976" s="2" t="str">
        <f t="shared" si="63"/>
        <v>22053503811031208</v>
      </c>
      <c r="F976" s="8">
        <v>-53885178</v>
      </c>
      <c r="G976" s="2" t="s">
        <v>943</v>
      </c>
      <c r="H976" s="8">
        <f>+SUMIF(Ajustes!$C:$C,'Balance de Prueba'!$E976,Ajustes!E:E)</f>
        <v>0</v>
      </c>
      <c r="I976" s="8">
        <f>+SUMIF(Ajustes!$C:$C,'Balance de Prueba'!$E976,Ajustes!F:F)</f>
        <v>0</v>
      </c>
      <c r="J976" s="3">
        <f t="shared" si="64"/>
        <v>-53885178</v>
      </c>
    </row>
    <row r="977" spans="1:10" ht="12.75" hidden="1" customHeight="1" x14ac:dyDescent="0.3">
      <c r="A977" s="2" t="str">
        <f t="shared" si="65"/>
        <v>22</v>
      </c>
      <c r="B977" s="2" t="str">
        <f t="shared" si="62"/>
        <v>2205</v>
      </c>
      <c r="C977" s="2">
        <v>22053503</v>
      </c>
      <c r="D977" s="2">
        <v>811032878</v>
      </c>
      <c r="E977" s="2" t="str">
        <f t="shared" si="63"/>
        <v>22053503811032878</v>
      </c>
      <c r="F977" s="8">
        <v>-1995380</v>
      </c>
      <c r="G977" s="2" t="s">
        <v>944</v>
      </c>
      <c r="H977" s="8">
        <f>+SUMIF(Ajustes!$C:$C,'Balance de Prueba'!$E977,Ajustes!E:E)</f>
        <v>0</v>
      </c>
      <c r="I977" s="8">
        <f>+SUMIF(Ajustes!$C:$C,'Balance de Prueba'!$E977,Ajustes!F:F)</f>
        <v>0</v>
      </c>
      <c r="J977" s="3">
        <f t="shared" si="64"/>
        <v>-1995380</v>
      </c>
    </row>
    <row r="978" spans="1:10" ht="12.75" hidden="1" customHeight="1" x14ac:dyDescent="0.3">
      <c r="A978" s="2" t="str">
        <f t="shared" si="65"/>
        <v>22</v>
      </c>
      <c r="B978" s="2" t="str">
        <f t="shared" si="62"/>
        <v>2205</v>
      </c>
      <c r="C978" s="2">
        <v>22053503</v>
      </c>
      <c r="D978" s="2">
        <v>811033241</v>
      </c>
      <c r="E978" s="2" t="str">
        <f t="shared" si="63"/>
        <v>22053503811033241</v>
      </c>
      <c r="F978" s="8">
        <v>-9357</v>
      </c>
      <c r="G978" s="2" t="s">
        <v>945</v>
      </c>
      <c r="H978" s="8">
        <f>+SUMIF(Ajustes!$C:$C,'Balance de Prueba'!$E978,Ajustes!E:E)</f>
        <v>0</v>
      </c>
      <c r="I978" s="8">
        <f>+SUMIF(Ajustes!$C:$C,'Balance de Prueba'!$E978,Ajustes!F:F)</f>
        <v>0</v>
      </c>
      <c r="J978" s="3">
        <f t="shared" si="64"/>
        <v>-9357</v>
      </c>
    </row>
    <row r="979" spans="1:10" ht="12.75" hidden="1" customHeight="1" x14ac:dyDescent="0.3">
      <c r="A979" s="2" t="str">
        <f t="shared" si="65"/>
        <v>22</v>
      </c>
      <c r="B979" s="2" t="str">
        <f t="shared" si="62"/>
        <v>2205</v>
      </c>
      <c r="C979" s="2">
        <v>22053503</v>
      </c>
      <c r="D979" s="2">
        <v>811033997</v>
      </c>
      <c r="E979" s="2" t="str">
        <f t="shared" si="63"/>
        <v>22053503811033997</v>
      </c>
      <c r="F979" s="8">
        <v>-2559075</v>
      </c>
      <c r="G979" s="2" t="s">
        <v>946</v>
      </c>
      <c r="H979" s="8">
        <f>+SUMIF(Ajustes!$C:$C,'Balance de Prueba'!$E979,Ajustes!E:E)</f>
        <v>0</v>
      </c>
      <c r="I979" s="8">
        <f>+SUMIF(Ajustes!$C:$C,'Balance de Prueba'!$E979,Ajustes!F:F)</f>
        <v>0</v>
      </c>
      <c r="J979" s="3">
        <f t="shared" si="64"/>
        <v>-2559075</v>
      </c>
    </row>
    <row r="980" spans="1:10" ht="12.75" hidden="1" customHeight="1" x14ac:dyDescent="0.3">
      <c r="A980" s="2" t="str">
        <f t="shared" si="65"/>
        <v>22</v>
      </c>
      <c r="B980" s="2" t="str">
        <f t="shared" si="62"/>
        <v>2205</v>
      </c>
      <c r="C980" s="2">
        <v>22053503</v>
      </c>
      <c r="D980" s="2">
        <v>811035210</v>
      </c>
      <c r="E980" s="2" t="str">
        <f t="shared" si="63"/>
        <v>22053503811035210</v>
      </c>
      <c r="F980" s="8">
        <v>-100890</v>
      </c>
      <c r="G980" s="2" t="s">
        <v>947</v>
      </c>
      <c r="H980" s="8">
        <f>+SUMIF(Ajustes!$C:$C,'Balance de Prueba'!$E980,Ajustes!E:E)</f>
        <v>0</v>
      </c>
      <c r="I980" s="8">
        <f>+SUMIF(Ajustes!$C:$C,'Balance de Prueba'!$E980,Ajustes!F:F)</f>
        <v>0</v>
      </c>
      <c r="J980" s="3">
        <f t="shared" si="64"/>
        <v>-100890</v>
      </c>
    </row>
    <row r="981" spans="1:10" ht="12.75" hidden="1" customHeight="1" x14ac:dyDescent="0.3">
      <c r="A981" s="2" t="str">
        <f t="shared" si="65"/>
        <v>22</v>
      </c>
      <c r="B981" s="2" t="str">
        <f t="shared" si="62"/>
        <v>2205</v>
      </c>
      <c r="C981" s="2">
        <v>22053503</v>
      </c>
      <c r="D981" s="2">
        <v>811039383</v>
      </c>
      <c r="E981" s="2" t="str">
        <f t="shared" si="63"/>
        <v>22053503811039383</v>
      </c>
      <c r="F981" s="8">
        <v>-298186</v>
      </c>
      <c r="G981" s="2" t="s">
        <v>948</v>
      </c>
      <c r="H981" s="8">
        <f>+SUMIF(Ajustes!$C:$C,'Balance de Prueba'!$E981,Ajustes!E:E)</f>
        <v>0</v>
      </c>
      <c r="I981" s="8">
        <f>+SUMIF(Ajustes!$C:$C,'Balance de Prueba'!$E981,Ajustes!F:F)</f>
        <v>0</v>
      </c>
      <c r="J981" s="3">
        <f t="shared" si="64"/>
        <v>-298186</v>
      </c>
    </row>
    <row r="982" spans="1:10" ht="12.75" hidden="1" customHeight="1" x14ac:dyDescent="0.3">
      <c r="A982" s="2" t="str">
        <f t="shared" si="65"/>
        <v>22</v>
      </c>
      <c r="B982" s="2" t="str">
        <f t="shared" si="62"/>
        <v>2205</v>
      </c>
      <c r="C982" s="2">
        <v>22053503</v>
      </c>
      <c r="D982" s="2">
        <v>811041020</v>
      </c>
      <c r="E982" s="2" t="str">
        <f t="shared" si="63"/>
        <v>22053503811041020</v>
      </c>
      <c r="F982" s="8">
        <v>-4293878</v>
      </c>
      <c r="G982" s="2" t="s">
        <v>949</v>
      </c>
      <c r="H982" s="8">
        <f>+SUMIF(Ajustes!$C:$C,'Balance de Prueba'!$E982,Ajustes!E:E)</f>
        <v>0</v>
      </c>
      <c r="I982" s="8">
        <f>+SUMIF(Ajustes!$C:$C,'Balance de Prueba'!$E982,Ajustes!F:F)</f>
        <v>0</v>
      </c>
      <c r="J982" s="3">
        <f t="shared" si="64"/>
        <v>-4293878</v>
      </c>
    </row>
    <row r="983" spans="1:10" ht="12.75" hidden="1" customHeight="1" x14ac:dyDescent="0.3">
      <c r="A983" s="2" t="str">
        <f t="shared" si="65"/>
        <v>22</v>
      </c>
      <c r="B983" s="2" t="str">
        <f t="shared" si="62"/>
        <v>2205</v>
      </c>
      <c r="C983" s="2">
        <v>22053503</v>
      </c>
      <c r="D983" s="2">
        <v>811045552</v>
      </c>
      <c r="E983" s="2" t="str">
        <f t="shared" si="63"/>
        <v>22053503811045552</v>
      </c>
      <c r="F983" s="8">
        <v>-67285779</v>
      </c>
      <c r="G983" s="2" t="s">
        <v>867</v>
      </c>
      <c r="H983" s="8">
        <f>+SUMIF(Ajustes!$C:$C,'Balance de Prueba'!$E983,Ajustes!E:E)</f>
        <v>0</v>
      </c>
      <c r="I983" s="8">
        <f>+SUMIF(Ajustes!$C:$C,'Balance de Prueba'!$E983,Ajustes!F:F)</f>
        <v>0</v>
      </c>
      <c r="J983" s="3">
        <f t="shared" si="64"/>
        <v>-67285779</v>
      </c>
    </row>
    <row r="984" spans="1:10" ht="12.75" hidden="1" customHeight="1" x14ac:dyDescent="0.3">
      <c r="A984" s="2" t="str">
        <f t="shared" si="65"/>
        <v>22</v>
      </c>
      <c r="B984" s="2" t="str">
        <f t="shared" si="62"/>
        <v>2205</v>
      </c>
      <c r="C984" s="2">
        <v>22053503</v>
      </c>
      <c r="D984" s="2">
        <v>812000025</v>
      </c>
      <c r="E984" s="2" t="str">
        <f t="shared" si="63"/>
        <v>22053503812000025</v>
      </c>
      <c r="F984" s="8">
        <v>-3740000</v>
      </c>
      <c r="G984" s="2" t="s">
        <v>133</v>
      </c>
      <c r="H984" s="8">
        <f>+SUMIF(Ajustes!$C:$C,'Balance de Prueba'!$E984,Ajustes!E:E)</f>
        <v>0</v>
      </c>
      <c r="I984" s="8">
        <f>+SUMIF(Ajustes!$C:$C,'Balance de Prueba'!$E984,Ajustes!F:F)</f>
        <v>0</v>
      </c>
      <c r="J984" s="3">
        <f t="shared" si="64"/>
        <v>-3740000</v>
      </c>
    </row>
    <row r="985" spans="1:10" ht="12.75" hidden="1" customHeight="1" x14ac:dyDescent="0.3">
      <c r="A985" s="2" t="str">
        <f t="shared" si="65"/>
        <v>22</v>
      </c>
      <c r="B985" s="2" t="str">
        <f t="shared" si="62"/>
        <v>2205</v>
      </c>
      <c r="C985" s="2">
        <v>22053503</v>
      </c>
      <c r="D985" s="2">
        <v>817001528</v>
      </c>
      <c r="E985" s="2" t="str">
        <f t="shared" si="63"/>
        <v>22053503817001528</v>
      </c>
      <c r="F985" s="8">
        <v>-52852000</v>
      </c>
      <c r="G985" s="2" t="s">
        <v>950</v>
      </c>
      <c r="H985" s="8">
        <f>+SUMIF(Ajustes!$C:$C,'Balance de Prueba'!$E985,Ajustes!E:E)</f>
        <v>0</v>
      </c>
      <c r="I985" s="8">
        <f>+SUMIF(Ajustes!$C:$C,'Balance de Prueba'!$E985,Ajustes!F:F)</f>
        <v>0</v>
      </c>
      <c r="J985" s="3">
        <f t="shared" si="64"/>
        <v>-52852000</v>
      </c>
    </row>
    <row r="986" spans="1:10" ht="12.75" hidden="1" customHeight="1" x14ac:dyDescent="0.3">
      <c r="A986" s="2" t="str">
        <f t="shared" si="65"/>
        <v>22</v>
      </c>
      <c r="B986" s="2" t="str">
        <f t="shared" si="62"/>
        <v>2205</v>
      </c>
      <c r="C986" s="2">
        <v>22053503</v>
      </c>
      <c r="D986" s="2">
        <v>830011337</v>
      </c>
      <c r="E986" s="2" t="str">
        <f t="shared" si="63"/>
        <v>22053503830011337</v>
      </c>
      <c r="F986" s="8">
        <v>-92443670</v>
      </c>
      <c r="G986" s="2" t="s">
        <v>868</v>
      </c>
      <c r="H986" s="8">
        <f>+SUMIF(Ajustes!$C:$C,'Balance de Prueba'!$E986,Ajustes!E:E)</f>
        <v>0</v>
      </c>
      <c r="I986" s="8">
        <f>+SUMIF(Ajustes!$C:$C,'Balance de Prueba'!$E986,Ajustes!F:F)</f>
        <v>0</v>
      </c>
      <c r="J986" s="3">
        <f t="shared" si="64"/>
        <v>-92443670</v>
      </c>
    </row>
    <row r="987" spans="1:10" ht="12.75" hidden="1" customHeight="1" x14ac:dyDescent="0.3">
      <c r="A987" s="2" t="str">
        <f t="shared" si="65"/>
        <v>22</v>
      </c>
      <c r="B987" s="2" t="str">
        <f t="shared" si="62"/>
        <v>2205</v>
      </c>
      <c r="C987" s="2">
        <v>22053503</v>
      </c>
      <c r="D987" s="2">
        <v>830047743</v>
      </c>
      <c r="E987" s="2" t="str">
        <f t="shared" si="63"/>
        <v>22053503830047743</v>
      </c>
      <c r="F987" s="8">
        <v>-128675100</v>
      </c>
      <c r="G987" s="2" t="s">
        <v>951</v>
      </c>
      <c r="H987" s="8">
        <f>+SUMIF(Ajustes!$C:$C,'Balance de Prueba'!$E987,Ajustes!E:E)</f>
        <v>0</v>
      </c>
      <c r="I987" s="8">
        <f>+SUMIF(Ajustes!$C:$C,'Balance de Prueba'!$E987,Ajustes!F:F)</f>
        <v>0</v>
      </c>
      <c r="J987" s="3">
        <f t="shared" si="64"/>
        <v>-128675100</v>
      </c>
    </row>
    <row r="988" spans="1:10" ht="12.75" hidden="1" customHeight="1" x14ac:dyDescent="0.3">
      <c r="A988" s="2" t="str">
        <f t="shared" si="65"/>
        <v>22</v>
      </c>
      <c r="B988" s="2" t="str">
        <f t="shared" si="62"/>
        <v>2205</v>
      </c>
      <c r="C988" s="2">
        <v>22053503</v>
      </c>
      <c r="D988" s="2">
        <v>830066623</v>
      </c>
      <c r="E988" s="2" t="str">
        <f t="shared" si="63"/>
        <v>22053503830066623</v>
      </c>
      <c r="F988" s="8">
        <v>-556640</v>
      </c>
      <c r="G988" s="2" t="s">
        <v>952</v>
      </c>
      <c r="H988" s="8">
        <f>+SUMIF(Ajustes!$C:$C,'Balance de Prueba'!$E988,Ajustes!E:E)</f>
        <v>0</v>
      </c>
      <c r="I988" s="8">
        <f>+SUMIF(Ajustes!$C:$C,'Balance de Prueba'!$E988,Ajustes!F:F)</f>
        <v>0</v>
      </c>
      <c r="J988" s="3">
        <f t="shared" si="64"/>
        <v>-556640</v>
      </c>
    </row>
    <row r="989" spans="1:10" ht="12.75" hidden="1" customHeight="1" x14ac:dyDescent="0.3">
      <c r="A989" s="2" t="str">
        <f t="shared" si="65"/>
        <v>22</v>
      </c>
      <c r="B989" s="2" t="str">
        <f t="shared" si="62"/>
        <v>2205</v>
      </c>
      <c r="C989" s="2">
        <v>22053503</v>
      </c>
      <c r="D989" s="2">
        <v>830070505</v>
      </c>
      <c r="E989" s="2" t="str">
        <f t="shared" si="63"/>
        <v>22053503830070505</v>
      </c>
      <c r="F989" s="8">
        <v>-750772</v>
      </c>
      <c r="G989" s="2" t="s">
        <v>953</v>
      </c>
      <c r="H989" s="8">
        <f>+SUMIF(Ajustes!$C:$C,'Balance de Prueba'!$E989,Ajustes!E:E)</f>
        <v>0</v>
      </c>
      <c r="I989" s="8">
        <f>+SUMIF(Ajustes!$C:$C,'Balance de Prueba'!$E989,Ajustes!F:F)</f>
        <v>0</v>
      </c>
      <c r="J989" s="3">
        <f t="shared" si="64"/>
        <v>-750772</v>
      </c>
    </row>
    <row r="990" spans="1:10" ht="12.75" hidden="1" customHeight="1" x14ac:dyDescent="0.3">
      <c r="A990" s="2" t="str">
        <f t="shared" si="65"/>
        <v>22</v>
      </c>
      <c r="B990" s="2" t="str">
        <f t="shared" si="62"/>
        <v>2205</v>
      </c>
      <c r="C990" s="2">
        <v>22053503</v>
      </c>
      <c r="D990" s="2">
        <v>830078029</v>
      </c>
      <c r="E990" s="2" t="str">
        <f t="shared" si="63"/>
        <v>22053503830078029</v>
      </c>
      <c r="F990" s="8">
        <v>-9920850</v>
      </c>
      <c r="G990" s="2" t="s">
        <v>954</v>
      </c>
      <c r="H990" s="8">
        <f>+SUMIF(Ajustes!$C:$C,'Balance de Prueba'!$E990,Ajustes!E:E)</f>
        <v>0</v>
      </c>
      <c r="I990" s="8">
        <f>+SUMIF(Ajustes!$C:$C,'Balance de Prueba'!$E990,Ajustes!F:F)</f>
        <v>0</v>
      </c>
      <c r="J990" s="3">
        <f t="shared" si="64"/>
        <v>-9920850</v>
      </c>
    </row>
    <row r="991" spans="1:10" ht="12.75" hidden="1" customHeight="1" x14ac:dyDescent="0.3">
      <c r="A991" s="2" t="str">
        <f t="shared" si="65"/>
        <v>22</v>
      </c>
      <c r="B991" s="2" t="str">
        <f t="shared" si="62"/>
        <v>2205</v>
      </c>
      <c r="C991" s="2">
        <v>22053503</v>
      </c>
      <c r="D991" s="2">
        <v>830095213</v>
      </c>
      <c r="E991" s="2" t="str">
        <f t="shared" si="63"/>
        <v>22053503830095213</v>
      </c>
      <c r="F991" s="8">
        <v>-18234897</v>
      </c>
      <c r="G991" s="2" t="s">
        <v>955</v>
      </c>
      <c r="H991" s="8">
        <f>+SUMIF(Ajustes!$C:$C,'Balance de Prueba'!$E991,Ajustes!E:E)</f>
        <v>0</v>
      </c>
      <c r="I991" s="8">
        <f>+SUMIF(Ajustes!$C:$C,'Balance de Prueba'!$E991,Ajustes!F:F)</f>
        <v>0</v>
      </c>
      <c r="J991" s="3">
        <f t="shared" si="64"/>
        <v>-18234897</v>
      </c>
    </row>
    <row r="992" spans="1:10" ht="12.75" hidden="1" customHeight="1" x14ac:dyDescent="0.3">
      <c r="A992" s="2" t="str">
        <f t="shared" si="65"/>
        <v>22</v>
      </c>
      <c r="B992" s="2" t="str">
        <f t="shared" si="62"/>
        <v>2205</v>
      </c>
      <c r="C992" s="2">
        <v>22053503</v>
      </c>
      <c r="D992" s="2">
        <v>830117650</v>
      </c>
      <c r="E992" s="2" t="str">
        <f t="shared" si="63"/>
        <v>22053503830117650</v>
      </c>
      <c r="F992" s="8">
        <v>-1683000</v>
      </c>
      <c r="G992" s="2" t="s">
        <v>956</v>
      </c>
      <c r="H992" s="8">
        <f>+SUMIF(Ajustes!$C:$C,'Balance de Prueba'!$E992,Ajustes!E:E)</f>
        <v>0</v>
      </c>
      <c r="I992" s="8">
        <f>+SUMIF(Ajustes!$C:$C,'Balance de Prueba'!$E992,Ajustes!F:F)</f>
        <v>0</v>
      </c>
      <c r="J992" s="3">
        <f t="shared" si="64"/>
        <v>-1683000</v>
      </c>
    </row>
    <row r="993" spans="1:10" ht="12.75" hidden="1" customHeight="1" x14ac:dyDescent="0.3">
      <c r="A993" s="2" t="str">
        <f t="shared" si="65"/>
        <v>22</v>
      </c>
      <c r="B993" s="2" t="str">
        <f t="shared" si="62"/>
        <v>2205</v>
      </c>
      <c r="C993" s="2">
        <v>22053503</v>
      </c>
      <c r="D993" s="2">
        <v>830507152</v>
      </c>
      <c r="E993" s="2" t="str">
        <f t="shared" si="63"/>
        <v>22053503830507152</v>
      </c>
      <c r="F993" s="8">
        <v>-3796916</v>
      </c>
      <c r="G993" s="2" t="s">
        <v>957</v>
      </c>
      <c r="H993" s="8">
        <f>+SUMIF(Ajustes!$C:$C,'Balance de Prueba'!$E993,Ajustes!E:E)</f>
        <v>0</v>
      </c>
      <c r="I993" s="8">
        <f>+SUMIF(Ajustes!$C:$C,'Balance de Prueba'!$E993,Ajustes!F:F)</f>
        <v>0</v>
      </c>
      <c r="J993" s="3">
        <f t="shared" si="64"/>
        <v>-3796916</v>
      </c>
    </row>
    <row r="994" spans="1:10" ht="12.75" hidden="1" customHeight="1" x14ac:dyDescent="0.3">
      <c r="A994" s="2" t="str">
        <f t="shared" si="65"/>
        <v>22</v>
      </c>
      <c r="B994" s="2" t="str">
        <f t="shared" si="62"/>
        <v>2205</v>
      </c>
      <c r="C994" s="2">
        <v>22053503</v>
      </c>
      <c r="D994" s="2">
        <v>830513291</v>
      </c>
      <c r="E994" s="2" t="str">
        <f t="shared" si="63"/>
        <v>22053503830513291</v>
      </c>
      <c r="F994" s="8">
        <v>-359841</v>
      </c>
      <c r="G994" s="2" t="s">
        <v>958</v>
      </c>
      <c r="H994" s="8">
        <f>+SUMIF(Ajustes!$C:$C,'Balance de Prueba'!$E994,Ajustes!E:E)</f>
        <v>0</v>
      </c>
      <c r="I994" s="8">
        <f>+SUMIF(Ajustes!$C:$C,'Balance de Prueba'!$E994,Ajustes!F:F)</f>
        <v>0</v>
      </c>
      <c r="J994" s="3">
        <f t="shared" si="64"/>
        <v>-359841</v>
      </c>
    </row>
    <row r="995" spans="1:10" ht="12.75" hidden="1" customHeight="1" x14ac:dyDescent="0.3">
      <c r="A995" s="2" t="str">
        <f t="shared" si="65"/>
        <v>22</v>
      </c>
      <c r="B995" s="2" t="str">
        <f t="shared" si="62"/>
        <v>2205</v>
      </c>
      <c r="C995" s="2">
        <v>22053503</v>
      </c>
      <c r="D995" s="2">
        <v>830515364</v>
      </c>
      <c r="E995" s="2" t="str">
        <f t="shared" si="63"/>
        <v>22053503830515364</v>
      </c>
      <c r="F995" s="8">
        <v>-26904</v>
      </c>
      <c r="G995" s="2" t="s">
        <v>959</v>
      </c>
      <c r="H995" s="8">
        <f>+SUMIF(Ajustes!$C:$C,'Balance de Prueba'!$E995,Ajustes!E:E)</f>
        <v>0</v>
      </c>
      <c r="I995" s="8">
        <f>+SUMIF(Ajustes!$C:$C,'Balance de Prueba'!$E995,Ajustes!F:F)</f>
        <v>0</v>
      </c>
      <c r="J995" s="3">
        <f t="shared" si="64"/>
        <v>-26904</v>
      </c>
    </row>
    <row r="996" spans="1:10" ht="12.75" hidden="1" customHeight="1" x14ac:dyDescent="0.3">
      <c r="A996" s="2" t="str">
        <f t="shared" si="65"/>
        <v>22</v>
      </c>
      <c r="B996" s="2" t="str">
        <f t="shared" si="62"/>
        <v>2205</v>
      </c>
      <c r="C996" s="2">
        <v>22053503</v>
      </c>
      <c r="D996" s="2">
        <v>860000254</v>
      </c>
      <c r="E996" s="2" t="str">
        <f t="shared" si="63"/>
        <v>22053503860000254</v>
      </c>
      <c r="F996" s="8">
        <v>-1982741</v>
      </c>
      <c r="G996" s="2" t="s">
        <v>960</v>
      </c>
      <c r="H996" s="8">
        <f>+SUMIF(Ajustes!$C:$C,'Balance de Prueba'!$E996,Ajustes!E:E)</f>
        <v>0</v>
      </c>
      <c r="I996" s="8">
        <f>+SUMIF(Ajustes!$C:$C,'Balance de Prueba'!$E996,Ajustes!F:F)</f>
        <v>0</v>
      </c>
      <c r="J996" s="3">
        <f t="shared" si="64"/>
        <v>-1982741</v>
      </c>
    </row>
    <row r="997" spans="1:10" ht="12.75" hidden="1" customHeight="1" x14ac:dyDescent="0.3">
      <c r="A997" s="2" t="str">
        <f t="shared" si="65"/>
        <v>22</v>
      </c>
      <c r="B997" s="2" t="str">
        <f t="shared" si="62"/>
        <v>2205</v>
      </c>
      <c r="C997" s="2">
        <v>22053503</v>
      </c>
      <c r="D997" s="2">
        <v>860002590</v>
      </c>
      <c r="E997" s="2" t="str">
        <f t="shared" si="63"/>
        <v>22053503860002590</v>
      </c>
      <c r="F997" s="8">
        <v>-14413000</v>
      </c>
      <c r="G997" s="2" t="s">
        <v>961</v>
      </c>
      <c r="H997" s="8">
        <f>+SUMIF(Ajustes!$C:$C,'Balance de Prueba'!$E997,Ajustes!E:E)</f>
        <v>0</v>
      </c>
      <c r="I997" s="8">
        <f>+SUMIF(Ajustes!$C:$C,'Balance de Prueba'!$E997,Ajustes!F:F)</f>
        <v>0</v>
      </c>
      <c r="J997" s="3">
        <f t="shared" si="64"/>
        <v>-14413000</v>
      </c>
    </row>
    <row r="998" spans="1:10" ht="12.75" hidden="1" customHeight="1" x14ac:dyDescent="0.3">
      <c r="A998" s="2" t="str">
        <f t="shared" si="65"/>
        <v>22</v>
      </c>
      <c r="B998" s="2" t="str">
        <f t="shared" si="62"/>
        <v>2205</v>
      </c>
      <c r="C998" s="2">
        <v>22053503</v>
      </c>
      <c r="D998" s="2">
        <v>860005114</v>
      </c>
      <c r="E998" s="2" t="str">
        <f t="shared" si="63"/>
        <v>22053503860005114</v>
      </c>
      <c r="F998" s="8">
        <v>-977137</v>
      </c>
      <c r="G998" s="2" t="s">
        <v>962</v>
      </c>
      <c r="H998" s="8">
        <f>+SUMIF(Ajustes!$C:$C,'Balance de Prueba'!$E998,Ajustes!E:E)</f>
        <v>0</v>
      </c>
      <c r="I998" s="8">
        <f>+SUMIF(Ajustes!$C:$C,'Balance de Prueba'!$E998,Ajustes!F:F)</f>
        <v>0</v>
      </c>
      <c r="J998" s="3">
        <f t="shared" si="64"/>
        <v>-977137</v>
      </c>
    </row>
    <row r="999" spans="1:10" ht="12.75" hidden="1" customHeight="1" x14ac:dyDescent="0.3">
      <c r="A999" s="2" t="str">
        <f t="shared" si="65"/>
        <v>22</v>
      </c>
      <c r="B999" s="2" t="str">
        <f t="shared" si="62"/>
        <v>2205</v>
      </c>
      <c r="C999" s="2">
        <v>22053503</v>
      </c>
      <c r="D999" s="2">
        <v>860007660</v>
      </c>
      <c r="E999" s="2" t="str">
        <f t="shared" si="63"/>
        <v>22053503860007660</v>
      </c>
      <c r="F999" s="8">
        <v>-922042</v>
      </c>
      <c r="G999" s="2" t="s">
        <v>963</v>
      </c>
      <c r="H999" s="8">
        <f>+SUMIF(Ajustes!$C:$C,'Balance de Prueba'!$E999,Ajustes!E:E)</f>
        <v>0</v>
      </c>
      <c r="I999" s="8">
        <f>+SUMIF(Ajustes!$C:$C,'Balance de Prueba'!$E999,Ajustes!F:F)</f>
        <v>0</v>
      </c>
      <c r="J999" s="3">
        <f t="shared" si="64"/>
        <v>-922042</v>
      </c>
    </row>
    <row r="1000" spans="1:10" ht="12.75" hidden="1" customHeight="1" x14ac:dyDescent="0.3">
      <c r="A1000" s="2" t="str">
        <f t="shared" si="65"/>
        <v>22</v>
      </c>
      <c r="B1000" s="2" t="str">
        <f t="shared" si="62"/>
        <v>2205</v>
      </c>
      <c r="C1000" s="2">
        <v>22053503</v>
      </c>
      <c r="D1000" s="2">
        <v>860008424</v>
      </c>
      <c r="E1000" s="2" t="str">
        <f t="shared" si="63"/>
        <v>22053503860008424</v>
      </c>
      <c r="F1000" s="8">
        <v>-14576584</v>
      </c>
      <c r="G1000" s="2" t="s">
        <v>964</v>
      </c>
      <c r="H1000" s="8">
        <f>+SUMIF(Ajustes!$C:$C,'Balance de Prueba'!$E1000,Ajustes!E:E)</f>
        <v>0</v>
      </c>
      <c r="I1000" s="8">
        <f>+SUMIF(Ajustes!$C:$C,'Balance de Prueba'!$E1000,Ajustes!F:F)</f>
        <v>0</v>
      </c>
      <c r="J1000" s="3">
        <f t="shared" si="64"/>
        <v>-14576584</v>
      </c>
    </row>
    <row r="1001" spans="1:10" ht="12.75" hidden="1" customHeight="1" x14ac:dyDescent="0.3">
      <c r="A1001" s="2" t="str">
        <f t="shared" si="65"/>
        <v>22</v>
      </c>
      <c r="B1001" s="2" t="str">
        <f t="shared" si="62"/>
        <v>2205</v>
      </c>
      <c r="C1001" s="2">
        <v>22053503</v>
      </c>
      <c r="D1001" s="2">
        <v>860008817</v>
      </c>
      <c r="E1001" s="2" t="str">
        <f t="shared" si="63"/>
        <v>22053503860008817</v>
      </c>
      <c r="F1001" s="8">
        <v>-1167015</v>
      </c>
      <c r="G1001" s="2" t="s">
        <v>965</v>
      </c>
      <c r="H1001" s="8">
        <f>+SUMIF(Ajustes!$C:$C,'Balance de Prueba'!$E1001,Ajustes!E:E)</f>
        <v>0</v>
      </c>
      <c r="I1001" s="8">
        <f>+SUMIF(Ajustes!$C:$C,'Balance de Prueba'!$E1001,Ajustes!F:F)</f>
        <v>0</v>
      </c>
      <c r="J1001" s="3">
        <f t="shared" si="64"/>
        <v>-1167015</v>
      </c>
    </row>
    <row r="1002" spans="1:10" ht="12.75" hidden="1" customHeight="1" x14ac:dyDescent="0.3">
      <c r="A1002" s="2" t="str">
        <f t="shared" si="65"/>
        <v>22</v>
      </c>
      <c r="B1002" s="2" t="str">
        <f t="shared" si="62"/>
        <v>2205</v>
      </c>
      <c r="C1002" s="2">
        <v>22053503</v>
      </c>
      <c r="D1002" s="2">
        <v>860013704</v>
      </c>
      <c r="E1002" s="2" t="str">
        <f t="shared" si="63"/>
        <v>22053503860013704</v>
      </c>
      <c r="F1002" s="8">
        <v>-585781</v>
      </c>
      <c r="G1002" s="2" t="s">
        <v>966</v>
      </c>
      <c r="H1002" s="8">
        <f>+SUMIF(Ajustes!$C:$C,'Balance de Prueba'!$E1002,Ajustes!E:E)</f>
        <v>0</v>
      </c>
      <c r="I1002" s="8">
        <f>+SUMIF(Ajustes!$C:$C,'Balance de Prueba'!$E1002,Ajustes!F:F)</f>
        <v>0</v>
      </c>
      <c r="J1002" s="3">
        <f t="shared" si="64"/>
        <v>-585781</v>
      </c>
    </row>
    <row r="1003" spans="1:10" ht="12.75" hidden="1" customHeight="1" x14ac:dyDescent="0.3">
      <c r="A1003" s="2" t="str">
        <f t="shared" si="65"/>
        <v>22</v>
      </c>
      <c r="B1003" s="2" t="str">
        <f t="shared" si="62"/>
        <v>2205</v>
      </c>
      <c r="C1003" s="2">
        <v>22053503</v>
      </c>
      <c r="D1003" s="2">
        <v>860029041</v>
      </c>
      <c r="E1003" s="2" t="str">
        <f t="shared" si="63"/>
        <v>22053503860029041</v>
      </c>
      <c r="F1003" s="8">
        <v>-369930</v>
      </c>
      <c r="G1003" s="2" t="s">
        <v>967</v>
      </c>
      <c r="H1003" s="8">
        <f>+SUMIF(Ajustes!$C:$C,'Balance de Prueba'!$E1003,Ajustes!E:E)</f>
        <v>0</v>
      </c>
      <c r="I1003" s="8">
        <f>+SUMIF(Ajustes!$C:$C,'Balance de Prueba'!$E1003,Ajustes!F:F)</f>
        <v>0</v>
      </c>
      <c r="J1003" s="3">
        <f t="shared" si="64"/>
        <v>-369930</v>
      </c>
    </row>
    <row r="1004" spans="1:10" ht="12.75" hidden="1" customHeight="1" x14ac:dyDescent="0.3">
      <c r="A1004" s="2" t="str">
        <f t="shared" si="65"/>
        <v>22</v>
      </c>
      <c r="B1004" s="2" t="str">
        <f t="shared" si="62"/>
        <v>2205</v>
      </c>
      <c r="C1004" s="2">
        <v>22053503</v>
      </c>
      <c r="D1004" s="2">
        <v>860029155</v>
      </c>
      <c r="E1004" s="2" t="str">
        <f t="shared" si="63"/>
        <v>22053503860029155</v>
      </c>
      <c r="F1004" s="8">
        <v>-1922590</v>
      </c>
      <c r="G1004" s="2" t="s">
        <v>968</v>
      </c>
      <c r="H1004" s="8">
        <f>+SUMIF(Ajustes!$C:$C,'Balance de Prueba'!$E1004,Ajustes!E:E)</f>
        <v>0</v>
      </c>
      <c r="I1004" s="8">
        <f>+SUMIF(Ajustes!$C:$C,'Balance de Prueba'!$E1004,Ajustes!F:F)</f>
        <v>0</v>
      </c>
      <c r="J1004" s="3">
        <f t="shared" si="64"/>
        <v>-1922590</v>
      </c>
    </row>
    <row r="1005" spans="1:10" ht="12.75" hidden="1" customHeight="1" x14ac:dyDescent="0.3">
      <c r="A1005" s="2" t="str">
        <f t="shared" si="65"/>
        <v>22</v>
      </c>
      <c r="B1005" s="2" t="str">
        <f t="shared" si="62"/>
        <v>2205</v>
      </c>
      <c r="C1005" s="2">
        <v>22053503</v>
      </c>
      <c r="D1005" s="2">
        <v>860030808</v>
      </c>
      <c r="E1005" s="2" t="str">
        <f t="shared" si="63"/>
        <v>22053503860030808</v>
      </c>
      <c r="F1005" s="8">
        <v>-1396708</v>
      </c>
      <c r="G1005" s="2" t="s">
        <v>969</v>
      </c>
      <c r="H1005" s="8">
        <f>+SUMIF(Ajustes!$C:$C,'Balance de Prueba'!$E1005,Ajustes!E:E)</f>
        <v>0</v>
      </c>
      <c r="I1005" s="8">
        <f>+SUMIF(Ajustes!$C:$C,'Balance de Prueba'!$E1005,Ajustes!F:F)</f>
        <v>0</v>
      </c>
      <c r="J1005" s="3">
        <f t="shared" si="64"/>
        <v>-1396708</v>
      </c>
    </row>
    <row r="1006" spans="1:10" ht="12.75" hidden="1" customHeight="1" x14ac:dyDescent="0.3">
      <c r="A1006" s="2" t="str">
        <f t="shared" si="65"/>
        <v>22</v>
      </c>
      <c r="B1006" s="2" t="str">
        <f t="shared" si="62"/>
        <v>2205</v>
      </c>
      <c r="C1006" s="2">
        <v>22053503</v>
      </c>
      <c r="D1006" s="2">
        <v>860030828</v>
      </c>
      <c r="E1006" s="2" t="str">
        <f t="shared" si="63"/>
        <v>22053503860030828</v>
      </c>
      <c r="F1006" s="8">
        <v>-445284</v>
      </c>
      <c r="G1006" s="2" t="s">
        <v>970</v>
      </c>
      <c r="H1006" s="8">
        <f>+SUMIF(Ajustes!$C:$C,'Balance de Prueba'!$E1006,Ajustes!E:E)</f>
        <v>0</v>
      </c>
      <c r="I1006" s="8">
        <f>+SUMIF(Ajustes!$C:$C,'Balance de Prueba'!$E1006,Ajustes!F:F)</f>
        <v>0</v>
      </c>
      <c r="J1006" s="3">
        <f t="shared" si="64"/>
        <v>-445284</v>
      </c>
    </row>
    <row r="1007" spans="1:10" ht="12.75" hidden="1" customHeight="1" x14ac:dyDescent="0.3">
      <c r="A1007" s="2" t="str">
        <f t="shared" si="65"/>
        <v>22</v>
      </c>
      <c r="B1007" s="2" t="str">
        <f t="shared" si="62"/>
        <v>2205</v>
      </c>
      <c r="C1007" s="2">
        <v>22053503</v>
      </c>
      <c r="D1007" s="2">
        <v>860033653</v>
      </c>
      <c r="E1007" s="2" t="str">
        <f t="shared" si="63"/>
        <v>22053503860033653</v>
      </c>
      <c r="F1007" s="8">
        <v>-751262</v>
      </c>
      <c r="G1007" s="2" t="s">
        <v>971</v>
      </c>
      <c r="H1007" s="8">
        <f>+SUMIF(Ajustes!$C:$C,'Balance de Prueba'!$E1007,Ajustes!E:E)</f>
        <v>0</v>
      </c>
      <c r="I1007" s="8">
        <f>+SUMIF(Ajustes!$C:$C,'Balance de Prueba'!$E1007,Ajustes!F:F)</f>
        <v>0</v>
      </c>
      <c r="J1007" s="3">
        <f t="shared" si="64"/>
        <v>-751262</v>
      </c>
    </row>
    <row r="1008" spans="1:10" ht="12.75" hidden="1" customHeight="1" x14ac:dyDescent="0.3">
      <c r="A1008" s="2" t="str">
        <f t="shared" si="65"/>
        <v>22</v>
      </c>
      <c r="B1008" s="2" t="str">
        <f t="shared" si="62"/>
        <v>2205</v>
      </c>
      <c r="C1008" s="2">
        <v>22053503</v>
      </c>
      <c r="D1008" s="2">
        <v>860052489</v>
      </c>
      <c r="E1008" s="2" t="str">
        <f t="shared" si="63"/>
        <v>22053503860052489</v>
      </c>
      <c r="F1008" s="8">
        <v>-172284</v>
      </c>
      <c r="G1008" s="2" t="s">
        <v>972</v>
      </c>
      <c r="H1008" s="8">
        <f>+SUMIF(Ajustes!$C:$C,'Balance de Prueba'!$E1008,Ajustes!E:E)</f>
        <v>0</v>
      </c>
      <c r="I1008" s="8">
        <f>+SUMIF(Ajustes!$C:$C,'Balance de Prueba'!$E1008,Ajustes!F:F)</f>
        <v>0</v>
      </c>
      <c r="J1008" s="3">
        <f t="shared" si="64"/>
        <v>-172284</v>
      </c>
    </row>
    <row r="1009" spans="1:10" ht="12.75" hidden="1" customHeight="1" x14ac:dyDescent="0.3">
      <c r="A1009" s="2" t="str">
        <f t="shared" si="65"/>
        <v>22</v>
      </c>
      <c r="B1009" s="2" t="str">
        <f t="shared" si="62"/>
        <v>2205</v>
      </c>
      <c r="C1009" s="2">
        <v>22053503</v>
      </c>
      <c r="D1009" s="2">
        <v>860450430</v>
      </c>
      <c r="E1009" s="2" t="str">
        <f t="shared" si="63"/>
        <v>22053503860450430</v>
      </c>
      <c r="F1009" s="8">
        <v>-2914600</v>
      </c>
      <c r="G1009" s="2" t="s">
        <v>973</v>
      </c>
      <c r="H1009" s="8">
        <f>+SUMIF(Ajustes!$C:$C,'Balance de Prueba'!$E1009,Ajustes!E:E)</f>
        <v>0</v>
      </c>
      <c r="I1009" s="8">
        <f>+SUMIF(Ajustes!$C:$C,'Balance de Prueba'!$E1009,Ajustes!F:F)</f>
        <v>0</v>
      </c>
      <c r="J1009" s="3">
        <f t="shared" si="64"/>
        <v>-2914600</v>
      </c>
    </row>
    <row r="1010" spans="1:10" ht="12.75" hidden="1" customHeight="1" x14ac:dyDescent="0.3">
      <c r="A1010" s="2" t="str">
        <f t="shared" si="65"/>
        <v>22</v>
      </c>
      <c r="B1010" s="2" t="str">
        <f t="shared" si="62"/>
        <v>2205</v>
      </c>
      <c r="C1010" s="2">
        <v>22053503</v>
      </c>
      <c r="D1010" s="2">
        <v>860534244</v>
      </c>
      <c r="E1010" s="2" t="str">
        <f t="shared" si="63"/>
        <v>22053503860534244</v>
      </c>
      <c r="F1010" s="8">
        <v>-642777</v>
      </c>
      <c r="G1010" s="2" t="s">
        <v>974</v>
      </c>
      <c r="H1010" s="8">
        <f>+SUMIF(Ajustes!$C:$C,'Balance de Prueba'!$E1010,Ajustes!E:E)</f>
        <v>0</v>
      </c>
      <c r="I1010" s="8">
        <f>+SUMIF(Ajustes!$C:$C,'Balance de Prueba'!$E1010,Ajustes!F:F)</f>
        <v>0</v>
      </c>
      <c r="J1010" s="3">
        <f t="shared" si="64"/>
        <v>-642777</v>
      </c>
    </row>
    <row r="1011" spans="1:10" ht="12.75" hidden="1" customHeight="1" x14ac:dyDescent="0.3">
      <c r="A1011" s="2" t="str">
        <f t="shared" si="65"/>
        <v>22</v>
      </c>
      <c r="B1011" s="2" t="str">
        <f t="shared" si="62"/>
        <v>2205</v>
      </c>
      <c r="C1011" s="2">
        <v>22053503</v>
      </c>
      <c r="D1011" s="2">
        <v>860534340</v>
      </c>
      <c r="E1011" s="2" t="str">
        <f t="shared" si="63"/>
        <v>22053503860534340</v>
      </c>
      <c r="F1011" s="8">
        <v>-2996678</v>
      </c>
      <c r="G1011" s="2" t="s">
        <v>975</v>
      </c>
      <c r="H1011" s="8">
        <f>+SUMIF(Ajustes!$C:$C,'Balance de Prueba'!$E1011,Ajustes!E:E)</f>
        <v>0</v>
      </c>
      <c r="I1011" s="8">
        <f>+SUMIF(Ajustes!$C:$C,'Balance de Prueba'!$E1011,Ajustes!F:F)</f>
        <v>0</v>
      </c>
      <c r="J1011" s="3">
        <f t="shared" si="64"/>
        <v>-2996678</v>
      </c>
    </row>
    <row r="1012" spans="1:10" ht="12.75" hidden="1" customHeight="1" x14ac:dyDescent="0.3">
      <c r="A1012" s="2" t="str">
        <f t="shared" si="65"/>
        <v>22</v>
      </c>
      <c r="B1012" s="2" t="str">
        <f t="shared" si="62"/>
        <v>2205</v>
      </c>
      <c r="C1012" s="2">
        <v>22053503</v>
      </c>
      <c r="D1012" s="2">
        <v>890100454</v>
      </c>
      <c r="E1012" s="2" t="str">
        <f t="shared" si="63"/>
        <v>22053503890100454</v>
      </c>
      <c r="F1012" s="8">
        <v>-69016830</v>
      </c>
      <c r="G1012" s="2" t="s">
        <v>976</v>
      </c>
      <c r="H1012" s="8">
        <f>+SUMIF(Ajustes!$C:$C,'Balance de Prueba'!$E1012,Ajustes!E:E)</f>
        <v>0</v>
      </c>
      <c r="I1012" s="8">
        <f>+SUMIF(Ajustes!$C:$C,'Balance de Prueba'!$E1012,Ajustes!F:F)</f>
        <v>0</v>
      </c>
      <c r="J1012" s="3">
        <f t="shared" si="64"/>
        <v>-69016830</v>
      </c>
    </row>
    <row r="1013" spans="1:10" ht="12.75" hidden="1" customHeight="1" x14ac:dyDescent="0.3">
      <c r="A1013" s="2" t="str">
        <f t="shared" si="65"/>
        <v>22</v>
      </c>
      <c r="B1013" s="2" t="str">
        <f t="shared" si="62"/>
        <v>2205</v>
      </c>
      <c r="C1013" s="2">
        <v>22053503</v>
      </c>
      <c r="D1013" s="2">
        <v>890101001</v>
      </c>
      <c r="E1013" s="2" t="str">
        <f t="shared" si="63"/>
        <v>22053503890101001</v>
      </c>
      <c r="F1013" s="8">
        <v>-459609</v>
      </c>
      <c r="G1013" s="2" t="s">
        <v>977</v>
      </c>
      <c r="H1013" s="8">
        <f>+SUMIF(Ajustes!$C:$C,'Balance de Prueba'!$E1013,Ajustes!E:E)</f>
        <v>0</v>
      </c>
      <c r="I1013" s="8">
        <f>+SUMIF(Ajustes!$C:$C,'Balance de Prueba'!$E1013,Ajustes!F:F)</f>
        <v>0</v>
      </c>
      <c r="J1013" s="3">
        <f t="shared" si="64"/>
        <v>-459609</v>
      </c>
    </row>
    <row r="1014" spans="1:10" ht="12.75" hidden="1" customHeight="1" x14ac:dyDescent="0.3">
      <c r="A1014" s="2" t="str">
        <f t="shared" si="65"/>
        <v>22</v>
      </c>
      <c r="B1014" s="2" t="str">
        <f t="shared" si="62"/>
        <v>2205</v>
      </c>
      <c r="C1014" s="2">
        <v>22053503</v>
      </c>
      <c r="D1014" s="2">
        <v>890103161</v>
      </c>
      <c r="E1014" s="2" t="str">
        <f t="shared" si="63"/>
        <v>22053503890103161</v>
      </c>
      <c r="F1014" s="8">
        <v>-21978000</v>
      </c>
      <c r="G1014" s="2" t="s">
        <v>978</v>
      </c>
      <c r="H1014" s="8">
        <f>+SUMIF(Ajustes!$C:$C,'Balance de Prueba'!$E1014,Ajustes!E:E)</f>
        <v>0</v>
      </c>
      <c r="I1014" s="8">
        <f>+SUMIF(Ajustes!$C:$C,'Balance de Prueba'!$E1014,Ajustes!F:F)</f>
        <v>0</v>
      </c>
      <c r="J1014" s="3">
        <f t="shared" si="64"/>
        <v>-21978000</v>
      </c>
    </row>
    <row r="1015" spans="1:10" ht="12.75" hidden="1" customHeight="1" x14ac:dyDescent="0.3">
      <c r="A1015" s="2" t="str">
        <f t="shared" si="65"/>
        <v>22</v>
      </c>
      <c r="B1015" s="2" t="str">
        <f t="shared" si="62"/>
        <v>2205</v>
      </c>
      <c r="C1015" s="2">
        <v>22053503</v>
      </c>
      <c r="D1015" s="2">
        <v>890106278</v>
      </c>
      <c r="E1015" s="2" t="str">
        <f t="shared" si="63"/>
        <v>22053503890106278</v>
      </c>
      <c r="F1015" s="8">
        <v>-3505374</v>
      </c>
      <c r="G1015" s="2" t="s">
        <v>870</v>
      </c>
      <c r="H1015" s="8">
        <f>+SUMIF(Ajustes!$C:$C,'Balance de Prueba'!$E1015,Ajustes!E:E)</f>
        <v>0</v>
      </c>
      <c r="I1015" s="8">
        <f>+SUMIF(Ajustes!$C:$C,'Balance de Prueba'!$E1015,Ajustes!F:F)</f>
        <v>0</v>
      </c>
      <c r="J1015" s="3">
        <f t="shared" si="64"/>
        <v>-3505374</v>
      </c>
    </row>
    <row r="1016" spans="1:10" ht="12.75" hidden="1" customHeight="1" x14ac:dyDescent="0.3">
      <c r="A1016" s="2" t="str">
        <f t="shared" si="65"/>
        <v>22</v>
      </c>
      <c r="B1016" s="2" t="str">
        <f t="shared" si="62"/>
        <v>2205</v>
      </c>
      <c r="C1016" s="2">
        <v>22053503</v>
      </c>
      <c r="D1016" s="2">
        <v>890301956</v>
      </c>
      <c r="E1016" s="2" t="str">
        <f t="shared" si="63"/>
        <v>22053503890301956</v>
      </c>
      <c r="F1016" s="8">
        <v>-5625281</v>
      </c>
      <c r="G1016" s="2" t="s">
        <v>979</v>
      </c>
      <c r="H1016" s="8">
        <f>+SUMIF(Ajustes!$C:$C,'Balance de Prueba'!$E1016,Ajustes!E:E)</f>
        <v>0</v>
      </c>
      <c r="I1016" s="8">
        <f>+SUMIF(Ajustes!$C:$C,'Balance de Prueba'!$E1016,Ajustes!F:F)</f>
        <v>0</v>
      </c>
      <c r="J1016" s="3">
        <f t="shared" si="64"/>
        <v>-5625281</v>
      </c>
    </row>
    <row r="1017" spans="1:10" ht="12.75" hidden="1" customHeight="1" x14ac:dyDescent="0.3">
      <c r="A1017" s="2" t="str">
        <f t="shared" si="65"/>
        <v>22</v>
      </c>
      <c r="B1017" s="2" t="str">
        <f t="shared" si="62"/>
        <v>2205</v>
      </c>
      <c r="C1017" s="2">
        <v>22053503</v>
      </c>
      <c r="D1017" s="2">
        <v>890302609</v>
      </c>
      <c r="E1017" s="2" t="str">
        <f t="shared" si="63"/>
        <v>22053503890302609</v>
      </c>
      <c r="F1017" s="8">
        <v>-6219255</v>
      </c>
      <c r="G1017" s="2" t="s">
        <v>980</v>
      </c>
      <c r="H1017" s="8">
        <f>+SUMIF(Ajustes!$C:$C,'Balance de Prueba'!$E1017,Ajustes!E:E)</f>
        <v>0</v>
      </c>
      <c r="I1017" s="8">
        <f>+SUMIF(Ajustes!$C:$C,'Balance de Prueba'!$E1017,Ajustes!F:F)</f>
        <v>0</v>
      </c>
      <c r="J1017" s="3">
        <f t="shared" si="64"/>
        <v>-6219255</v>
      </c>
    </row>
    <row r="1018" spans="1:10" ht="12.75" hidden="1" customHeight="1" x14ac:dyDescent="0.3">
      <c r="A1018" s="2" t="str">
        <f t="shared" si="65"/>
        <v>22</v>
      </c>
      <c r="B1018" s="2" t="str">
        <f t="shared" si="62"/>
        <v>2205</v>
      </c>
      <c r="C1018" s="2">
        <v>22053503</v>
      </c>
      <c r="D1018" s="2">
        <v>890321924</v>
      </c>
      <c r="E1018" s="2" t="str">
        <f t="shared" si="63"/>
        <v>22053503890321924</v>
      </c>
      <c r="F1018" s="8">
        <v>-374170</v>
      </c>
      <c r="G1018" s="2" t="s">
        <v>981</v>
      </c>
      <c r="H1018" s="8">
        <f>+SUMIF(Ajustes!$C:$C,'Balance de Prueba'!$E1018,Ajustes!E:E)</f>
        <v>0</v>
      </c>
      <c r="I1018" s="8">
        <f>+SUMIF(Ajustes!$C:$C,'Balance de Prueba'!$E1018,Ajustes!F:F)</f>
        <v>0</v>
      </c>
      <c r="J1018" s="3">
        <f t="shared" si="64"/>
        <v>-374170</v>
      </c>
    </row>
    <row r="1019" spans="1:10" ht="12.75" hidden="1" customHeight="1" x14ac:dyDescent="0.3">
      <c r="A1019" s="2" t="str">
        <f t="shared" si="65"/>
        <v>22</v>
      </c>
      <c r="B1019" s="2" t="str">
        <f t="shared" si="62"/>
        <v>2205</v>
      </c>
      <c r="C1019" s="2">
        <v>22053503</v>
      </c>
      <c r="D1019" s="2">
        <v>890800788</v>
      </c>
      <c r="E1019" s="2" t="str">
        <f t="shared" si="63"/>
        <v>22053503890800788</v>
      </c>
      <c r="F1019" s="8">
        <v>-718874</v>
      </c>
      <c r="G1019" s="2" t="s">
        <v>982</v>
      </c>
      <c r="H1019" s="8">
        <f>+SUMIF(Ajustes!$C:$C,'Balance de Prueba'!$E1019,Ajustes!E:E)</f>
        <v>0</v>
      </c>
      <c r="I1019" s="8">
        <f>+SUMIF(Ajustes!$C:$C,'Balance de Prueba'!$E1019,Ajustes!F:F)</f>
        <v>0</v>
      </c>
      <c r="J1019" s="3">
        <f t="shared" si="64"/>
        <v>-718874</v>
      </c>
    </row>
    <row r="1020" spans="1:10" ht="12.75" hidden="1" customHeight="1" x14ac:dyDescent="0.3">
      <c r="A1020" s="2" t="str">
        <f t="shared" si="65"/>
        <v>22</v>
      </c>
      <c r="B1020" s="2" t="str">
        <f t="shared" si="62"/>
        <v>2205</v>
      </c>
      <c r="C1020" s="2">
        <v>22053503</v>
      </c>
      <c r="D1020" s="2">
        <v>890900240</v>
      </c>
      <c r="E1020" s="2" t="str">
        <f t="shared" si="63"/>
        <v>22053503890900240</v>
      </c>
      <c r="F1020" s="8">
        <v>-89929</v>
      </c>
      <c r="G1020" s="2" t="s">
        <v>983</v>
      </c>
      <c r="H1020" s="8">
        <f>+SUMIF(Ajustes!$C:$C,'Balance de Prueba'!$E1020,Ajustes!E:E)</f>
        <v>0</v>
      </c>
      <c r="I1020" s="8">
        <f>+SUMIF(Ajustes!$C:$C,'Balance de Prueba'!$E1020,Ajustes!F:F)</f>
        <v>0</v>
      </c>
      <c r="J1020" s="3">
        <f t="shared" si="64"/>
        <v>-89929</v>
      </c>
    </row>
    <row r="1021" spans="1:10" ht="12.75" hidden="1" customHeight="1" x14ac:dyDescent="0.3">
      <c r="A1021" s="2" t="str">
        <f t="shared" si="65"/>
        <v>22</v>
      </c>
      <c r="B1021" s="2" t="str">
        <f t="shared" si="62"/>
        <v>2205</v>
      </c>
      <c r="C1021" s="2">
        <v>22053503</v>
      </c>
      <c r="D1021" s="2">
        <v>890900424</v>
      </c>
      <c r="E1021" s="2" t="str">
        <f t="shared" si="63"/>
        <v>22053503890900424</v>
      </c>
      <c r="F1021" s="8">
        <v>-184976084</v>
      </c>
      <c r="G1021" s="2" t="s">
        <v>984</v>
      </c>
      <c r="H1021" s="8">
        <f>+SUMIF(Ajustes!$C:$C,'Balance de Prueba'!$E1021,Ajustes!E:E)</f>
        <v>0</v>
      </c>
      <c r="I1021" s="8">
        <f>+SUMIF(Ajustes!$C:$C,'Balance de Prueba'!$E1021,Ajustes!F:F)</f>
        <v>0</v>
      </c>
      <c r="J1021" s="3">
        <f t="shared" si="64"/>
        <v>-184976084</v>
      </c>
    </row>
    <row r="1022" spans="1:10" ht="12.75" hidden="1" customHeight="1" x14ac:dyDescent="0.3">
      <c r="A1022" s="2" t="str">
        <f t="shared" si="65"/>
        <v>22</v>
      </c>
      <c r="B1022" s="2" t="str">
        <f t="shared" si="62"/>
        <v>2205</v>
      </c>
      <c r="C1022" s="2">
        <v>22053503</v>
      </c>
      <c r="D1022" s="2">
        <v>890900573</v>
      </c>
      <c r="E1022" s="2" t="str">
        <f t="shared" si="63"/>
        <v>22053503890900573</v>
      </c>
      <c r="F1022" s="8">
        <v>-1386181</v>
      </c>
      <c r="G1022" s="2" t="s">
        <v>985</v>
      </c>
      <c r="H1022" s="8">
        <f>+SUMIF(Ajustes!$C:$C,'Balance de Prueba'!$E1022,Ajustes!E:E)</f>
        <v>0</v>
      </c>
      <c r="I1022" s="8">
        <f>+SUMIF(Ajustes!$C:$C,'Balance de Prueba'!$E1022,Ajustes!F:F)</f>
        <v>0</v>
      </c>
      <c r="J1022" s="3">
        <f t="shared" si="64"/>
        <v>-1386181</v>
      </c>
    </row>
    <row r="1023" spans="1:10" ht="12.75" hidden="1" customHeight="1" x14ac:dyDescent="0.3">
      <c r="A1023" s="2" t="str">
        <f t="shared" si="65"/>
        <v>22</v>
      </c>
      <c r="B1023" s="2" t="str">
        <f t="shared" si="62"/>
        <v>2205</v>
      </c>
      <c r="C1023" s="2">
        <v>22053503</v>
      </c>
      <c r="D1023" s="2">
        <v>890900910</v>
      </c>
      <c r="E1023" s="2" t="str">
        <f t="shared" si="63"/>
        <v>22053503890900910</v>
      </c>
      <c r="F1023" s="8">
        <v>-153149</v>
      </c>
      <c r="G1023" s="2" t="s">
        <v>986</v>
      </c>
      <c r="H1023" s="8">
        <f>+SUMIF(Ajustes!$C:$C,'Balance de Prueba'!$E1023,Ajustes!E:E)</f>
        <v>0</v>
      </c>
      <c r="I1023" s="8">
        <f>+SUMIF(Ajustes!$C:$C,'Balance de Prueba'!$E1023,Ajustes!F:F)</f>
        <v>0</v>
      </c>
      <c r="J1023" s="3">
        <f t="shared" si="64"/>
        <v>-153149</v>
      </c>
    </row>
    <row r="1024" spans="1:10" ht="12.75" hidden="1" customHeight="1" x14ac:dyDescent="0.3">
      <c r="A1024" s="2" t="str">
        <f t="shared" si="65"/>
        <v>22</v>
      </c>
      <c r="B1024" s="2" t="str">
        <f t="shared" si="62"/>
        <v>2205</v>
      </c>
      <c r="C1024" s="2">
        <v>22053503</v>
      </c>
      <c r="D1024" s="2">
        <v>890902061</v>
      </c>
      <c r="E1024" s="2" t="str">
        <f t="shared" si="63"/>
        <v>22053503890902061</v>
      </c>
      <c r="F1024" s="8">
        <v>-98208</v>
      </c>
      <c r="G1024" s="2" t="s">
        <v>987</v>
      </c>
      <c r="H1024" s="8">
        <f>+SUMIF(Ajustes!$C:$C,'Balance de Prueba'!$E1024,Ajustes!E:E)</f>
        <v>0</v>
      </c>
      <c r="I1024" s="8">
        <f>+SUMIF(Ajustes!$C:$C,'Balance de Prueba'!$E1024,Ajustes!F:F)</f>
        <v>0</v>
      </c>
      <c r="J1024" s="3">
        <f t="shared" si="64"/>
        <v>-98208</v>
      </c>
    </row>
    <row r="1025" spans="1:10" ht="12.75" hidden="1" customHeight="1" x14ac:dyDescent="0.3">
      <c r="A1025" s="2" t="str">
        <f t="shared" si="65"/>
        <v>22</v>
      </c>
      <c r="B1025" s="2" t="str">
        <f t="shared" si="62"/>
        <v>2205</v>
      </c>
      <c r="C1025" s="2">
        <v>22053503</v>
      </c>
      <c r="D1025" s="2">
        <v>890904603</v>
      </c>
      <c r="E1025" s="2" t="str">
        <f t="shared" si="63"/>
        <v>22053503890904603</v>
      </c>
      <c r="F1025" s="8">
        <v>-119106</v>
      </c>
      <c r="G1025" s="2" t="s">
        <v>988</v>
      </c>
      <c r="H1025" s="8">
        <f>+SUMIF(Ajustes!$C:$C,'Balance de Prueba'!$E1025,Ajustes!E:E)</f>
        <v>0</v>
      </c>
      <c r="I1025" s="8">
        <f>+SUMIF(Ajustes!$C:$C,'Balance de Prueba'!$E1025,Ajustes!F:F)</f>
        <v>0</v>
      </c>
      <c r="J1025" s="3">
        <f t="shared" si="64"/>
        <v>-119106</v>
      </c>
    </row>
    <row r="1026" spans="1:10" ht="12.75" hidden="1" customHeight="1" x14ac:dyDescent="0.3">
      <c r="A1026" s="2" t="str">
        <f t="shared" si="65"/>
        <v>22</v>
      </c>
      <c r="B1026" s="2" t="str">
        <f t="shared" si="62"/>
        <v>2205</v>
      </c>
      <c r="C1026" s="2">
        <v>22053503</v>
      </c>
      <c r="D1026" s="2">
        <v>890904835</v>
      </c>
      <c r="E1026" s="2" t="str">
        <f t="shared" si="63"/>
        <v>22053503890904835</v>
      </c>
      <c r="F1026" s="8">
        <v>-463352</v>
      </c>
      <c r="G1026" s="2" t="s">
        <v>872</v>
      </c>
      <c r="H1026" s="8">
        <f>+SUMIF(Ajustes!$C:$C,'Balance de Prueba'!$E1026,Ajustes!E:E)</f>
        <v>0</v>
      </c>
      <c r="I1026" s="8">
        <f>+SUMIF(Ajustes!$C:$C,'Balance de Prueba'!$E1026,Ajustes!F:F)</f>
        <v>0</v>
      </c>
      <c r="J1026" s="3">
        <f t="shared" si="64"/>
        <v>-463352</v>
      </c>
    </row>
    <row r="1027" spans="1:10" ht="12.75" hidden="1" customHeight="1" x14ac:dyDescent="0.3">
      <c r="A1027" s="2" t="str">
        <f t="shared" si="65"/>
        <v>22</v>
      </c>
      <c r="B1027" s="2" t="str">
        <f t="shared" si="62"/>
        <v>2205</v>
      </c>
      <c r="C1027" s="2">
        <v>22053503</v>
      </c>
      <c r="D1027" s="2">
        <v>890907681</v>
      </c>
      <c r="E1027" s="2" t="str">
        <f t="shared" si="63"/>
        <v>22053503890907681</v>
      </c>
      <c r="F1027" s="8">
        <v>-569076</v>
      </c>
      <c r="G1027" s="2" t="s">
        <v>989</v>
      </c>
      <c r="H1027" s="8">
        <f>+SUMIF(Ajustes!$C:$C,'Balance de Prueba'!$E1027,Ajustes!E:E)</f>
        <v>0</v>
      </c>
      <c r="I1027" s="8">
        <f>+SUMIF(Ajustes!$C:$C,'Balance de Prueba'!$E1027,Ajustes!F:F)</f>
        <v>0</v>
      </c>
      <c r="J1027" s="3">
        <f t="shared" si="64"/>
        <v>-569076</v>
      </c>
    </row>
    <row r="1028" spans="1:10" ht="12.75" hidden="1" customHeight="1" x14ac:dyDescent="0.3">
      <c r="A1028" s="2" t="str">
        <f t="shared" si="65"/>
        <v>22</v>
      </c>
      <c r="B1028" s="2" t="str">
        <f t="shared" si="62"/>
        <v>2205</v>
      </c>
      <c r="C1028" s="2">
        <v>22053503</v>
      </c>
      <c r="D1028" s="2">
        <v>890907841</v>
      </c>
      <c r="E1028" s="2" t="str">
        <f t="shared" si="63"/>
        <v>22053503890907841</v>
      </c>
      <c r="F1028" s="8">
        <v>-55095322</v>
      </c>
      <c r="G1028" s="2" t="s">
        <v>990</v>
      </c>
      <c r="H1028" s="8">
        <f>+SUMIF(Ajustes!$C:$C,'Balance de Prueba'!$E1028,Ajustes!E:E)</f>
        <v>0</v>
      </c>
      <c r="I1028" s="8">
        <f>+SUMIF(Ajustes!$C:$C,'Balance de Prueba'!$E1028,Ajustes!F:F)</f>
        <v>0</v>
      </c>
      <c r="J1028" s="3">
        <f t="shared" si="64"/>
        <v>-55095322</v>
      </c>
    </row>
    <row r="1029" spans="1:10" ht="12.75" hidden="1" customHeight="1" x14ac:dyDescent="0.3">
      <c r="A1029" s="2" t="str">
        <f t="shared" si="65"/>
        <v>22</v>
      </c>
      <c r="B1029" s="2" t="str">
        <f t="shared" si="62"/>
        <v>2205</v>
      </c>
      <c r="C1029" s="2">
        <v>22053503</v>
      </c>
      <c r="D1029" s="2">
        <v>890907848</v>
      </c>
      <c r="E1029" s="2" t="str">
        <f t="shared" si="63"/>
        <v>22053503890907848</v>
      </c>
      <c r="F1029" s="8">
        <v>-1141875</v>
      </c>
      <c r="G1029" s="2" t="s">
        <v>873</v>
      </c>
      <c r="H1029" s="8">
        <f>+SUMIF(Ajustes!$C:$C,'Balance de Prueba'!$E1029,Ajustes!E:E)</f>
        <v>0</v>
      </c>
      <c r="I1029" s="8">
        <f>+SUMIF(Ajustes!$C:$C,'Balance de Prueba'!$E1029,Ajustes!F:F)</f>
        <v>0</v>
      </c>
      <c r="J1029" s="3">
        <f t="shared" si="64"/>
        <v>-1141875</v>
      </c>
    </row>
    <row r="1030" spans="1:10" ht="12.75" hidden="1" customHeight="1" x14ac:dyDescent="0.3">
      <c r="A1030" s="2" t="str">
        <f t="shared" si="65"/>
        <v>22</v>
      </c>
      <c r="B1030" s="2" t="str">
        <f t="shared" ref="B1030:B1093" si="66">+LEFT(C1030,4)</f>
        <v>2205</v>
      </c>
      <c r="C1030" s="2">
        <v>22053503</v>
      </c>
      <c r="D1030" s="2">
        <v>890908649</v>
      </c>
      <c r="E1030" s="2" t="str">
        <f t="shared" ref="E1030:E1093" si="67">+C1030&amp;D1030</f>
        <v>22053503890908649</v>
      </c>
      <c r="F1030" s="8">
        <v>-38920932</v>
      </c>
      <c r="G1030" s="2" t="s">
        <v>874</v>
      </c>
      <c r="H1030" s="8">
        <f>+SUMIF(Ajustes!$C:$C,'Balance de Prueba'!$E1030,Ajustes!E:E)</f>
        <v>0</v>
      </c>
      <c r="I1030" s="8">
        <f>+SUMIF(Ajustes!$C:$C,'Balance de Prueba'!$E1030,Ajustes!F:F)</f>
        <v>0</v>
      </c>
      <c r="J1030" s="3">
        <f t="shared" ref="J1030:J1093" si="68">+F1030+H1030-I1030</f>
        <v>-38920932</v>
      </c>
    </row>
    <row r="1031" spans="1:10" ht="12.75" hidden="1" customHeight="1" x14ac:dyDescent="0.3">
      <c r="A1031" s="2" t="str">
        <f t="shared" si="65"/>
        <v>22</v>
      </c>
      <c r="B1031" s="2" t="str">
        <f t="shared" si="66"/>
        <v>2205</v>
      </c>
      <c r="C1031" s="2">
        <v>22053503</v>
      </c>
      <c r="D1031" s="2">
        <v>890912249</v>
      </c>
      <c r="E1031" s="2" t="str">
        <f t="shared" si="67"/>
        <v>22053503890912249</v>
      </c>
      <c r="F1031" s="8">
        <v>-218831</v>
      </c>
      <c r="G1031" s="2" t="s">
        <v>991</v>
      </c>
      <c r="H1031" s="8">
        <f>+SUMIF(Ajustes!$C:$C,'Balance de Prueba'!$E1031,Ajustes!E:E)</f>
        <v>0</v>
      </c>
      <c r="I1031" s="8">
        <f>+SUMIF(Ajustes!$C:$C,'Balance de Prueba'!$E1031,Ajustes!F:F)</f>
        <v>0</v>
      </c>
      <c r="J1031" s="3">
        <f t="shared" si="68"/>
        <v>-218831</v>
      </c>
    </row>
    <row r="1032" spans="1:10" ht="12.75" hidden="1" customHeight="1" x14ac:dyDescent="0.3">
      <c r="A1032" s="2" t="str">
        <f t="shared" si="65"/>
        <v>22</v>
      </c>
      <c r="B1032" s="2" t="str">
        <f t="shared" si="66"/>
        <v>2205</v>
      </c>
      <c r="C1032" s="2">
        <v>22053503</v>
      </c>
      <c r="D1032" s="2">
        <v>890913555</v>
      </c>
      <c r="E1032" s="2" t="str">
        <f t="shared" si="67"/>
        <v>22053503890913555</v>
      </c>
      <c r="F1032" s="8">
        <v>-3920133</v>
      </c>
      <c r="G1032" s="2" t="s">
        <v>875</v>
      </c>
      <c r="H1032" s="8">
        <f>+SUMIF(Ajustes!$C:$C,'Balance de Prueba'!$E1032,Ajustes!E:E)</f>
        <v>0</v>
      </c>
      <c r="I1032" s="8">
        <f>+SUMIF(Ajustes!$C:$C,'Balance de Prueba'!$E1032,Ajustes!F:F)</f>
        <v>0</v>
      </c>
      <c r="J1032" s="3">
        <f t="shared" si="68"/>
        <v>-3920133</v>
      </c>
    </row>
    <row r="1033" spans="1:10" ht="12.75" hidden="1" customHeight="1" x14ac:dyDescent="0.3">
      <c r="A1033" s="2" t="str">
        <f t="shared" ref="A1033:A1096" si="69">+LEFT(C1033,2)</f>
        <v>22</v>
      </c>
      <c r="B1033" s="2" t="str">
        <f t="shared" si="66"/>
        <v>2205</v>
      </c>
      <c r="C1033" s="2">
        <v>22053503</v>
      </c>
      <c r="D1033" s="2">
        <v>890914336</v>
      </c>
      <c r="E1033" s="2" t="str">
        <f t="shared" si="67"/>
        <v>22053503890914336</v>
      </c>
      <c r="F1033" s="8">
        <v>-63000</v>
      </c>
      <c r="G1033" s="2" t="s">
        <v>992</v>
      </c>
      <c r="H1033" s="8">
        <f>+SUMIF(Ajustes!$C:$C,'Balance de Prueba'!$E1033,Ajustes!E:E)</f>
        <v>0</v>
      </c>
      <c r="I1033" s="8">
        <f>+SUMIF(Ajustes!$C:$C,'Balance de Prueba'!$E1033,Ajustes!F:F)</f>
        <v>0</v>
      </c>
      <c r="J1033" s="3">
        <f t="shared" si="68"/>
        <v>-63000</v>
      </c>
    </row>
    <row r="1034" spans="1:10" ht="12.75" hidden="1" customHeight="1" x14ac:dyDescent="0.3">
      <c r="A1034" s="2" t="str">
        <f t="shared" si="69"/>
        <v>22</v>
      </c>
      <c r="B1034" s="2" t="str">
        <f t="shared" si="66"/>
        <v>2205</v>
      </c>
      <c r="C1034" s="2">
        <v>22053503</v>
      </c>
      <c r="D1034" s="2">
        <v>890914614</v>
      </c>
      <c r="E1034" s="2" t="str">
        <f t="shared" si="67"/>
        <v>22053503890914614</v>
      </c>
      <c r="F1034" s="8">
        <v>-5005471</v>
      </c>
      <c r="G1034" s="2" t="s">
        <v>993</v>
      </c>
      <c r="H1034" s="8">
        <f>+SUMIF(Ajustes!$C:$C,'Balance de Prueba'!$E1034,Ajustes!E:E)</f>
        <v>0</v>
      </c>
      <c r="I1034" s="8">
        <f>+SUMIF(Ajustes!$C:$C,'Balance de Prueba'!$E1034,Ajustes!F:F)</f>
        <v>0</v>
      </c>
      <c r="J1034" s="3">
        <f t="shared" si="68"/>
        <v>-5005471</v>
      </c>
    </row>
    <row r="1035" spans="1:10" ht="12.75" hidden="1" customHeight="1" x14ac:dyDescent="0.3">
      <c r="A1035" s="2" t="str">
        <f t="shared" si="69"/>
        <v>22</v>
      </c>
      <c r="B1035" s="2" t="str">
        <f t="shared" si="66"/>
        <v>2205</v>
      </c>
      <c r="C1035" s="2">
        <v>22053503</v>
      </c>
      <c r="D1035" s="2">
        <v>890915261</v>
      </c>
      <c r="E1035" s="2" t="str">
        <f t="shared" si="67"/>
        <v>22053503890915261</v>
      </c>
      <c r="F1035" s="8">
        <v>-904647</v>
      </c>
      <c r="G1035" s="2" t="s">
        <v>994</v>
      </c>
      <c r="H1035" s="8">
        <f>+SUMIF(Ajustes!$C:$C,'Balance de Prueba'!$E1035,Ajustes!E:E)</f>
        <v>0</v>
      </c>
      <c r="I1035" s="8">
        <f>+SUMIF(Ajustes!$C:$C,'Balance de Prueba'!$E1035,Ajustes!F:F)</f>
        <v>0</v>
      </c>
      <c r="J1035" s="3">
        <f t="shared" si="68"/>
        <v>-904647</v>
      </c>
    </row>
    <row r="1036" spans="1:10" ht="12.75" hidden="1" customHeight="1" x14ac:dyDescent="0.3">
      <c r="A1036" s="2" t="str">
        <f t="shared" si="69"/>
        <v>22</v>
      </c>
      <c r="B1036" s="2" t="str">
        <f t="shared" si="66"/>
        <v>2205</v>
      </c>
      <c r="C1036" s="2">
        <v>22053503</v>
      </c>
      <c r="D1036" s="2">
        <v>890915475</v>
      </c>
      <c r="E1036" s="2" t="str">
        <f t="shared" si="67"/>
        <v>22053503890915475</v>
      </c>
      <c r="F1036" s="8">
        <v>-719085</v>
      </c>
      <c r="G1036" s="2" t="s">
        <v>995</v>
      </c>
      <c r="H1036" s="8">
        <f>+SUMIF(Ajustes!$C:$C,'Balance de Prueba'!$E1036,Ajustes!E:E)</f>
        <v>0</v>
      </c>
      <c r="I1036" s="8">
        <f>+SUMIF(Ajustes!$C:$C,'Balance de Prueba'!$E1036,Ajustes!F:F)</f>
        <v>0</v>
      </c>
      <c r="J1036" s="3">
        <f t="shared" si="68"/>
        <v>-719085</v>
      </c>
    </row>
    <row r="1037" spans="1:10" ht="12.75" hidden="1" customHeight="1" x14ac:dyDescent="0.3">
      <c r="A1037" s="2" t="str">
        <f t="shared" si="69"/>
        <v>22</v>
      </c>
      <c r="B1037" s="2" t="str">
        <f t="shared" si="66"/>
        <v>2205</v>
      </c>
      <c r="C1037" s="2">
        <v>22053503</v>
      </c>
      <c r="D1037" s="2">
        <v>890917018</v>
      </c>
      <c r="E1037" s="2" t="str">
        <f t="shared" si="67"/>
        <v>22053503890917018</v>
      </c>
      <c r="F1037" s="8">
        <v>-137400</v>
      </c>
      <c r="G1037" s="2" t="s">
        <v>996</v>
      </c>
      <c r="H1037" s="8">
        <f>+SUMIF(Ajustes!$C:$C,'Balance de Prueba'!$E1037,Ajustes!E:E)</f>
        <v>0</v>
      </c>
      <c r="I1037" s="8">
        <f>+SUMIF(Ajustes!$C:$C,'Balance de Prueba'!$E1037,Ajustes!F:F)</f>
        <v>0</v>
      </c>
      <c r="J1037" s="3">
        <f t="shared" si="68"/>
        <v>-137400</v>
      </c>
    </row>
    <row r="1038" spans="1:10" ht="12.75" hidden="1" customHeight="1" x14ac:dyDescent="0.3">
      <c r="A1038" s="2" t="str">
        <f t="shared" si="69"/>
        <v>22</v>
      </c>
      <c r="B1038" s="2" t="str">
        <f t="shared" si="66"/>
        <v>2205</v>
      </c>
      <c r="C1038" s="2">
        <v>22053503</v>
      </c>
      <c r="D1038" s="2">
        <v>890921246</v>
      </c>
      <c r="E1038" s="2" t="str">
        <f t="shared" si="67"/>
        <v>22053503890921246</v>
      </c>
      <c r="F1038" s="8">
        <v>-269120</v>
      </c>
      <c r="G1038" s="2" t="s">
        <v>997</v>
      </c>
      <c r="H1038" s="8">
        <f>+SUMIF(Ajustes!$C:$C,'Balance de Prueba'!$E1038,Ajustes!E:E)</f>
        <v>0</v>
      </c>
      <c r="I1038" s="8">
        <f>+SUMIF(Ajustes!$C:$C,'Balance de Prueba'!$E1038,Ajustes!F:F)</f>
        <v>0</v>
      </c>
      <c r="J1038" s="3">
        <f t="shared" si="68"/>
        <v>-269120</v>
      </c>
    </row>
    <row r="1039" spans="1:10" ht="12.75" hidden="1" customHeight="1" x14ac:dyDescent="0.3">
      <c r="A1039" s="2" t="str">
        <f t="shared" si="69"/>
        <v>22</v>
      </c>
      <c r="B1039" s="2" t="str">
        <f t="shared" si="66"/>
        <v>2205</v>
      </c>
      <c r="C1039" s="2">
        <v>22053503</v>
      </c>
      <c r="D1039" s="2">
        <v>890921543</v>
      </c>
      <c r="E1039" s="2" t="str">
        <f t="shared" si="67"/>
        <v>22053503890921543</v>
      </c>
      <c r="F1039" s="8">
        <v>-428883</v>
      </c>
      <c r="G1039" s="2" t="s">
        <v>876</v>
      </c>
      <c r="H1039" s="8">
        <f>+SUMIF(Ajustes!$C:$C,'Balance de Prueba'!$E1039,Ajustes!E:E)</f>
        <v>0</v>
      </c>
      <c r="I1039" s="8">
        <f>+SUMIF(Ajustes!$C:$C,'Balance de Prueba'!$E1039,Ajustes!F:F)</f>
        <v>0</v>
      </c>
      <c r="J1039" s="3">
        <f t="shared" si="68"/>
        <v>-428883</v>
      </c>
    </row>
    <row r="1040" spans="1:10" ht="12.75" hidden="1" customHeight="1" x14ac:dyDescent="0.3">
      <c r="A1040" s="2" t="str">
        <f t="shared" si="69"/>
        <v>22</v>
      </c>
      <c r="B1040" s="2" t="str">
        <f t="shared" si="66"/>
        <v>2205</v>
      </c>
      <c r="C1040" s="2">
        <v>22053503</v>
      </c>
      <c r="D1040" s="2">
        <v>890922265</v>
      </c>
      <c r="E1040" s="2" t="str">
        <f t="shared" si="67"/>
        <v>22053503890922265</v>
      </c>
      <c r="F1040" s="8">
        <v>-292320</v>
      </c>
      <c r="G1040" s="2" t="s">
        <v>998</v>
      </c>
      <c r="H1040" s="8">
        <f>+SUMIF(Ajustes!$C:$C,'Balance de Prueba'!$E1040,Ajustes!E:E)</f>
        <v>0</v>
      </c>
      <c r="I1040" s="8">
        <f>+SUMIF(Ajustes!$C:$C,'Balance de Prueba'!$E1040,Ajustes!F:F)</f>
        <v>0</v>
      </c>
      <c r="J1040" s="3">
        <f t="shared" si="68"/>
        <v>-292320</v>
      </c>
    </row>
    <row r="1041" spans="1:10" ht="12.75" hidden="1" customHeight="1" x14ac:dyDescent="0.3">
      <c r="A1041" s="2" t="str">
        <f t="shared" si="69"/>
        <v>22</v>
      </c>
      <c r="B1041" s="2" t="str">
        <f t="shared" si="66"/>
        <v>2205</v>
      </c>
      <c r="C1041" s="2">
        <v>22053503</v>
      </c>
      <c r="D1041" s="2">
        <v>890922294</v>
      </c>
      <c r="E1041" s="2" t="str">
        <f t="shared" si="67"/>
        <v>22053503890922294</v>
      </c>
      <c r="F1041" s="8">
        <v>-20700</v>
      </c>
      <c r="G1041" s="2" t="s">
        <v>999</v>
      </c>
      <c r="H1041" s="8">
        <f>+SUMIF(Ajustes!$C:$C,'Balance de Prueba'!$E1041,Ajustes!E:E)</f>
        <v>0</v>
      </c>
      <c r="I1041" s="8">
        <f>+SUMIF(Ajustes!$C:$C,'Balance de Prueba'!$E1041,Ajustes!F:F)</f>
        <v>0</v>
      </c>
      <c r="J1041" s="3">
        <f t="shared" si="68"/>
        <v>-20700</v>
      </c>
    </row>
    <row r="1042" spans="1:10" ht="12.75" hidden="1" customHeight="1" x14ac:dyDescent="0.3">
      <c r="A1042" s="2" t="str">
        <f t="shared" si="69"/>
        <v>22</v>
      </c>
      <c r="B1042" s="2" t="str">
        <f t="shared" si="66"/>
        <v>2205</v>
      </c>
      <c r="C1042" s="2">
        <v>22053503</v>
      </c>
      <c r="D1042" s="2">
        <v>890922586</v>
      </c>
      <c r="E1042" s="2" t="str">
        <f t="shared" si="67"/>
        <v>22053503890922586</v>
      </c>
      <c r="F1042" s="8">
        <v>-1823786</v>
      </c>
      <c r="G1042" s="2" t="s">
        <v>242</v>
      </c>
      <c r="H1042" s="8">
        <f>+SUMIF(Ajustes!$C:$C,'Balance de Prueba'!$E1042,Ajustes!E:E)</f>
        <v>0</v>
      </c>
      <c r="I1042" s="8">
        <f>+SUMIF(Ajustes!$C:$C,'Balance de Prueba'!$E1042,Ajustes!F:F)</f>
        <v>0</v>
      </c>
      <c r="J1042" s="3">
        <f t="shared" si="68"/>
        <v>-1823786</v>
      </c>
    </row>
    <row r="1043" spans="1:10" ht="12.75" hidden="1" customHeight="1" x14ac:dyDescent="0.3">
      <c r="A1043" s="2" t="str">
        <f t="shared" si="69"/>
        <v>22</v>
      </c>
      <c r="B1043" s="2" t="str">
        <f t="shared" si="66"/>
        <v>2205</v>
      </c>
      <c r="C1043" s="2">
        <v>22053503</v>
      </c>
      <c r="D1043" s="2">
        <v>890923384</v>
      </c>
      <c r="E1043" s="2" t="str">
        <f t="shared" si="67"/>
        <v>22053503890923384</v>
      </c>
      <c r="F1043" s="8">
        <v>-1109036</v>
      </c>
      <c r="G1043" s="2" t="s">
        <v>1000</v>
      </c>
      <c r="H1043" s="8">
        <f>+SUMIF(Ajustes!$C:$C,'Balance de Prueba'!$E1043,Ajustes!E:E)</f>
        <v>0</v>
      </c>
      <c r="I1043" s="8">
        <f>+SUMIF(Ajustes!$C:$C,'Balance de Prueba'!$E1043,Ajustes!F:F)</f>
        <v>0</v>
      </c>
      <c r="J1043" s="3">
        <f t="shared" si="68"/>
        <v>-1109036</v>
      </c>
    </row>
    <row r="1044" spans="1:10" ht="12.75" hidden="1" customHeight="1" x14ac:dyDescent="0.3">
      <c r="A1044" s="2" t="str">
        <f t="shared" si="69"/>
        <v>22</v>
      </c>
      <c r="B1044" s="2" t="str">
        <f t="shared" si="66"/>
        <v>2205</v>
      </c>
      <c r="C1044" s="2">
        <v>22053503</v>
      </c>
      <c r="D1044" s="2">
        <v>890927986</v>
      </c>
      <c r="E1044" s="2" t="str">
        <f t="shared" si="67"/>
        <v>22053503890927986</v>
      </c>
      <c r="F1044" s="8">
        <v>-245514</v>
      </c>
      <c r="G1044" s="2" t="s">
        <v>1001</v>
      </c>
      <c r="H1044" s="8">
        <f>+SUMIF(Ajustes!$C:$C,'Balance de Prueba'!$E1044,Ajustes!E:E)</f>
        <v>0</v>
      </c>
      <c r="I1044" s="8">
        <f>+SUMIF(Ajustes!$C:$C,'Balance de Prueba'!$E1044,Ajustes!F:F)</f>
        <v>0</v>
      </c>
      <c r="J1044" s="3">
        <f t="shared" si="68"/>
        <v>-245514</v>
      </c>
    </row>
    <row r="1045" spans="1:10" ht="12.75" hidden="1" customHeight="1" x14ac:dyDescent="0.3">
      <c r="A1045" s="2" t="str">
        <f t="shared" si="69"/>
        <v>22</v>
      </c>
      <c r="B1045" s="2" t="str">
        <f t="shared" si="66"/>
        <v>2205</v>
      </c>
      <c r="C1045" s="2">
        <v>22053503</v>
      </c>
      <c r="D1045" s="2">
        <v>890928782</v>
      </c>
      <c r="E1045" s="2" t="str">
        <f t="shared" si="67"/>
        <v>22053503890928782</v>
      </c>
      <c r="F1045" s="8">
        <v>-8242862</v>
      </c>
      <c r="G1045" s="2" t="s">
        <v>1002</v>
      </c>
      <c r="H1045" s="8">
        <f>+SUMIF(Ajustes!$C:$C,'Balance de Prueba'!$E1045,Ajustes!E:E)</f>
        <v>0</v>
      </c>
      <c r="I1045" s="8">
        <f>+SUMIF(Ajustes!$C:$C,'Balance de Prueba'!$E1045,Ajustes!F:F)</f>
        <v>0</v>
      </c>
      <c r="J1045" s="3">
        <f t="shared" si="68"/>
        <v>-8242862</v>
      </c>
    </row>
    <row r="1046" spans="1:10" ht="12.75" hidden="1" customHeight="1" x14ac:dyDescent="0.3">
      <c r="A1046" s="2" t="str">
        <f t="shared" si="69"/>
        <v>22</v>
      </c>
      <c r="B1046" s="2" t="str">
        <f t="shared" si="66"/>
        <v>2205</v>
      </c>
      <c r="C1046" s="2">
        <v>22053503</v>
      </c>
      <c r="D1046" s="2">
        <v>890928960</v>
      </c>
      <c r="E1046" s="2" t="str">
        <f t="shared" si="67"/>
        <v>22053503890928960</v>
      </c>
      <c r="F1046" s="8">
        <v>-1166902</v>
      </c>
      <c r="G1046" s="2" t="s">
        <v>877</v>
      </c>
      <c r="H1046" s="8">
        <f>+SUMIF(Ajustes!$C:$C,'Balance de Prueba'!$E1046,Ajustes!E:E)</f>
        <v>0</v>
      </c>
      <c r="I1046" s="8">
        <f>+SUMIF(Ajustes!$C:$C,'Balance de Prueba'!$E1046,Ajustes!F:F)</f>
        <v>0</v>
      </c>
      <c r="J1046" s="3">
        <f t="shared" si="68"/>
        <v>-1166902</v>
      </c>
    </row>
    <row r="1047" spans="1:10" ht="12.75" hidden="1" customHeight="1" x14ac:dyDescent="0.3">
      <c r="A1047" s="2" t="str">
        <f t="shared" si="69"/>
        <v>22</v>
      </c>
      <c r="B1047" s="2" t="str">
        <f t="shared" si="66"/>
        <v>2205</v>
      </c>
      <c r="C1047" s="2">
        <v>22053503</v>
      </c>
      <c r="D1047" s="2">
        <v>890929922</v>
      </c>
      <c r="E1047" s="2" t="str">
        <f t="shared" si="67"/>
        <v>22053503890929922</v>
      </c>
      <c r="F1047" s="8">
        <v>-781315</v>
      </c>
      <c r="G1047" s="2" t="s">
        <v>1003</v>
      </c>
      <c r="H1047" s="8">
        <f>+SUMIF(Ajustes!$C:$C,'Balance de Prueba'!$E1047,Ajustes!E:E)</f>
        <v>0</v>
      </c>
      <c r="I1047" s="8">
        <f>+SUMIF(Ajustes!$C:$C,'Balance de Prueba'!$E1047,Ajustes!F:F)</f>
        <v>0</v>
      </c>
      <c r="J1047" s="3">
        <f t="shared" si="68"/>
        <v>-781315</v>
      </c>
    </row>
    <row r="1048" spans="1:10" ht="12.75" hidden="1" customHeight="1" x14ac:dyDescent="0.3">
      <c r="A1048" s="2" t="str">
        <f t="shared" si="69"/>
        <v>22</v>
      </c>
      <c r="B1048" s="2" t="str">
        <f t="shared" si="66"/>
        <v>2205</v>
      </c>
      <c r="C1048" s="2">
        <v>22053503</v>
      </c>
      <c r="D1048" s="2">
        <v>890933379</v>
      </c>
      <c r="E1048" s="2" t="str">
        <f t="shared" si="67"/>
        <v>22053503890933379</v>
      </c>
      <c r="F1048" s="8">
        <v>-428782</v>
      </c>
      <c r="G1048" s="2" t="s">
        <v>1004</v>
      </c>
      <c r="H1048" s="8">
        <f>+SUMIF(Ajustes!$C:$C,'Balance de Prueba'!$E1048,Ajustes!E:E)</f>
        <v>0</v>
      </c>
      <c r="I1048" s="8">
        <f>+SUMIF(Ajustes!$C:$C,'Balance de Prueba'!$E1048,Ajustes!F:F)</f>
        <v>0</v>
      </c>
      <c r="J1048" s="3">
        <f t="shared" si="68"/>
        <v>-428782</v>
      </c>
    </row>
    <row r="1049" spans="1:10" ht="12.75" hidden="1" customHeight="1" x14ac:dyDescent="0.3">
      <c r="A1049" s="2" t="str">
        <f t="shared" si="69"/>
        <v>22</v>
      </c>
      <c r="B1049" s="2" t="str">
        <f t="shared" si="66"/>
        <v>2205</v>
      </c>
      <c r="C1049" s="2">
        <v>22053503</v>
      </c>
      <c r="D1049" s="2">
        <v>890936126</v>
      </c>
      <c r="E1049" s="2" t="str">
        <f t="shared" si="67"/>
        <v>22053503890936126</v>
      </c>
      <c r="F1049" s="8">
        <v>-255232</v>
      </c>
      <c r="G1049" s="2" t="s">
        <v>1005</v>
      </c>
      <c r="H1049" s="8">
        <f>+SUMIF(Ajustes!$C:$C,'Balance de Prueba'!$E1049,Ajustes!E:E)</f>
        <v>0</v>
      </c>
      <c r="I1049" s="8">
        <f>+SUMIF(Ajustes!$C:$C,'Balance de Prueba'!$E1049,Ajustes!F:F)</f>
        <v>0</v>
      </c>
      <c r="J1049" s="3">
        <f t="shared" si="68"/>
        <v>-255232</v>
      </c>
    </row>
    <row r="1050" spans="1:10" ht="12.75" hidden="1" customHeight="1" x14ac:dyDescent="0.3">
      <c r="A1050" s="2" t="str">
        <f t="shared" si="69"/>
        <v>22</v>
      </c>
      <c r="B1050" s="2" t="str">
        <f t="shared" si="66"/>
        <v>2205</v>
      </c>
      <c r="C1050" s="2">
        <v>22053503</v>
      </c>
      <c r="D1050" s="2">
        <v>890936707</v>
      </c>
      <c r="E1050" s="2" t="str">
        <f t="shared" si="67"/>
        <v>22053503890936707</v>
      </c>
      <c r="F1050" s="8">
        <v>-11819931</v>
      </c>
      <c r="G1050" s="2" t="s">
        <v>250</v>
      </c>
      <c r="H1050" s="8">
        <f>+SUMIF(Ajustes!$C:$C,'Balance de Prueba'!$E1050,Ajustes!E:E)</f>
        <v>0</v>
      </c>
      <c r="I1050" s="8">
        <f>+SUMIF(Ajustes!$C:$C,'Balance de Prueba'!$E1050,Ajustes!F:F)</f>
        <v>0</v>
      </c>
      <c r="J1050" s="3">
        <f t="shared" si="68"/>
        <v>-11819931</v>
      </c>
    </row>
    <row r="1051" spans="1:10" ht="12.75" hidden="1" customHeight="1" x14ac:dyDescent="0.3">
      <c r="A1051" s="2" t="str">
        <f t="shared" si="69"/>
        <v>22</v>
      </c>
      <c r="B1051" s="2" t="str">
        <f t="shared" si="66"/>
        <v>2205</v>
      </c>
      <c r="C1051" s="2">
        <v>22053503</v>
      </c>
      <c r="D1051" s="2">
        <v>890937010</v>
      </c>
      <c r="E1051" s="2" t="str">
        <f t="shared" si="67"/>
        <v>22053503890937010</v>
      </c>
      <c r="F1051" s="8">
        <v>-462724</v>
      </c>
      <c r="G1051" s="2" t="s">
        <v>1006</v>
      </c>
      <c r="H1051" s="8">
        <f>+SUMIF(Ajustes!$C:$C,'Balance de Prueba'!$E1051,Ajustes!E:E)</f>
        <v>0</v>
      </c>
      <c r="I1051" s="8">
        <f>+SUMIF(Ajustes!$C:$C,'Balance de Prueba'!$E1051,Ajustes!F:F)</f>
        <v>0</v>
      </c>
      <c r="J1051" s="3">
        <f t="shared" si="68"/>
        <v>-462724</v>
      </c>
    </row>
    <row r="1052" spans="1:10" ht="12.75" hidden="1" customHeight="1" x14ac:dyDescent="0.3">
      <c r="A1052" s="2" t="str">
        <f t="shared" si="69"/>
        <v>22</v>
      </c>
      <c r="B1052" s="2" t="str">
        <f t="shared" si="66"/>
        <v>2205</v>
      </c>
      <c r="C1052" s="2">
        <v>22053503</v>
      </c>
      <c r="D1052" s="2">
        <v>890937075</v>
      </c>
      <c r="E1052" s="2" t="str">
        <f t="shared" si="67"/>
        <v>22053503890937075</v>
      </c>
      <c r="F1052" s="8">
        <v>-3161220</v>
      </c>
      <c r="G1052" s="2" t="s">
        <v>1007</v>
      </c>
      <c r="H1052" s="8">
        <f>+SUMIF(Ajustes!$C:$C,'Balance de Prueba'!$E1052,Ajustes!E:E)</f>
        <v>0</v>
      </c>
      <c r="I1052" s="8">
        <f>+SUMIF(Ajustes!$C:$C,'Balance de Prueba'!$E1052,Ajustes!F:F)</f>
        <v>0</v>
      </c>
      <c r="J1052" s="3">
        <f t="shared" si="68"/>
        <v>-3161220</v>
      </c>
    </row>
    <row r="1053" spans="1:10" ht="12.75" hidden="1" customHeight="1" x14ac:dyDescent="0.3">
      <c r="A1053" s="2" t="str">
        <f t="shared" si="69"/>
        <v>22</v>
      </c>
      <c r="B1053" s="2" t="str">
        <f t="shared" si="66"/>
        <v>2205</v>
      </c>
      <c r="C1053" s="2">
        <v>22053503</v>
      </c>
      <c r="D1053" s="2">
        <v>890937619</v>
      </c>
      <c r="E1053" s="2" t="str">
        <f t="shared" si="67"/>
        <v>22053503890937619</v>
      </c>
      <c r="F1053" s="8">
        <v>-15778126</v>
      </c>
      <c r="G1053" s="2" t="s">
        <v>1008</v>
      </c>
      <c r="H1053" s="8">
        <f>+SUMIF(Ajustes!$C:$C,'Balance de Prueba'!$E1053,Ajustes!E:E)</f>
        <v>0</v>
      </c>
      <c r="I1053" s="8">
        <f>+SUMIF(Ajustes!$C:$C,'Balance de Prueba'!$E1053,Ajustes!F:F)</f>
        <v>0</v>
      </c>
      <c r="J1053" s="3">
        <f t="shared" si="68"/>
        <v>-15778126</v>
      </c>
    </row>
    <row r="1054" spans="1:10" ht="12.75" hidden="1" customHeight="1" x14ac:dyDescent="0.3">
      <c r="A1054" s="2" t="str">
        <f t="shared" si="69"/>
        <v>22</v>
      </c>
      <c r="B1054" s="2" t="str">
        <f t="shared" si="66"/>
        <v>2205</v>
      </c>
      <c r="C1054" s="2">
        <v>22053503</v>
      </c>
      <c r="D1054" s="2">
        <v>890938664</v>
      </c>
      <c r="E1054" s="2" t="str">
        <f t="shared" si="67"/>
        <v>22053503890938664</v>
      </c>
      <c r="F1054" s="8">
        <v>-4994952</v>
      </c>
      <c r="G1054" s="2" t="s">
        <v>1009</v>
      </c>
      <c r="H1054" s="8">
        <f>+SUMIF(Ajustes!$C:$C,'Balance de Prueba'!$E1054,Ajustes!E:E)</f>
        <v>0</v>
      </c>
      <c r="I1054" s="8">
        <f>+SUMIF(Ajustes!$C:$C,'Balance de Prueba'!$E1054,Ajustes!F:F)</f>
        <v>0</v>
      </c>
      <c r="J1054" s="3">
        <f t="shared" si="68"/>
        <v>-4994952</v>
      </c>
    </row>
    <row r="1055" spans="1:10" ht="12.75" hidden="1" customHeight="1" x14ac:dyDescent="0.3">
      <c r="A1055" s="2" t="str">
        <f t="shared" si="69"/>
        <v>22</v>
      </c>
      <c r="B1055" s="2" t="str">
        <f t="shared" si="66"/>
        <v>2205</v>
      </c>
      <c r="C1055" s="2">
        <v>22053503</v>
      </c>
      <c r="D1055" s="2">
        <v>890939259</v>
      </c>
      <c r="E1055" s="2" t="str">
        <f t="shared" si="67"/>
        <v>22053503890939259</v>
      </c>
      <c r="F1055" s="8">
        <v>-5102555</v>
      </c>
      <c r="G1055" s="2" t="s">
        <v>1010</v>
      </c>
      <c r="H1055" s="8">
        <f>+SUMIF(Ajustes!$C:$C,'Balance de Prueba'!$E1055,Ajustes!E:E)</f>
        <v>0</v>
      </c>
      <c r="I1055" s="8">
        <f>+SUMIF(Ajustes!$C:$C,'Balance de Prueba'!$E1055,Ajustes!F:F)</f>
        <v>0</v>
      </c>
      <c r="J1055" s="3">
        <f t="shared" si="68"/>
        <v>-5102555</v>
      </c>
    </row>
    <row r="1056" spans="1:10" ht="12.75" hidden="1" customHeight="1" x14ac:dyDescent="0.3">
      <c r="A1056" s="2" t="str">
        <f t="shared" si="69"/>
        <v>22</v>
      </c>
      <c r="B1056" s="2" t="str">
        <f t="shared" si="66"/>
        <v>2205</v>
      </c>
      <c r="C1056" s="2">
        <v>22053503</v>
      </c>
      <c r="D1056" s="2">
        <v>890939895</v>
      </c>
      <c r="E1056" s="2" t="str">
        <f t="shared" si="67"/>
        <v>22053503890939895</v>
      </c>
      <c r="F1056" s="8">
        <v>-1740508</v>
      </c>
      <c r="G1056" s="2" t="s">
        <v>1011</v>
      </c>
      <c r="H1056" s="8">
        <f>+SUMIF(Ajustes!$C:$C,'Balance de Prueba'!$E1056,Ajustes!E:E)</f>
        <v>0</v>
      </c>
      <c r="I1056" s="8">
        <f>+SUMIF(Ajustes!$C:$C,'Balance de Prueba'!$E1056,Ajustes!F:F)</f>
        <v>0</v>
      </c>
      <c r="J1056" s="3">
        <f t="shared" si="68"/>
        <v>-1740508</v>
      </c>
    </row>
    <row r="1057" spans="1:10" ht="12.75" hidden="1" customHeight="1" x14ac:dyDescent="0.3">
      <c r="A1057" s="2" t="str">
        <f t="shared" si="69"/>
        <v>22</v>
      </c>
      <c r="B1057" s="2" t="str">
        <f t="shared" si="66"/>
        <v>2205</v>
      </c>
      <c r="C1057" s="2">
        <v>22053503</v>
      </c>
      <c r="D1057" s="2">
        <v>890941103</v>
      </c>
      <c r="E1057" s="2" t="str">
        <f t="shared" si="67"/>
        <v>22053503890941103</v>
      </c>
      <c r="F1057" s="8">
        <v>-1021774</v>
      </c>
      <c r="G1057" s="2" t="s">
        <v>1012</v>
      </c>
      <c r="H1057" s="8">
        <f>+SUMIF(Ajustes!$C:$C,'Balance de Prueba'!$E1057,Ajustes!E:E)</f>
        <v>0</v>
      </c>
      <c r="I1057" s="8">
        <f>+SUMIF(Ajustes!$C:$C,'Balance de Prueba'!$E1057,Ajustes!F:F)</f>
        <v>0</v>
      </c>
      <c r="J1057" s="3">
        <f t="shared" si="68"/>
        <v>-1021774</v>
      </c>
    </row>
    <row r="1058" spans="1:10" ht="12.75" hidden="1" customHeight="1" x14ac:dyDescent="0.3">
      <c r="A1058" s="2" t="str">
        <f t="shared" si="69"/>
        <v>22</v>
      </c>
      <c r="B1058" s="2" t="str">
        <f t="shared" si="66"/>
        <v>2205</v>
      </c>
      <c r="C1058" s="2">
        <v>22053503</v>
      </c>
      <c r="D1058" s="2">
        <v>890941567</v>
      </c>
      <c r="E1058" s="2" t="str">
        <f t="shared" si="67"/>
        <v>22053503890941567</v>
      </c>
      <c r="F1058" s="8">
        <v>-328280</v>
      </c>
      <c r="G1058" s="2" t="s">
        <v>1013</v>
      </c>
      <c r="H1058" s="8">
        <f>+SUMIF(Ajustes!$C:$C,'Balance de Prueba'!$E1058,Ajustes!E:E)</f>
        <v>0</v>
      </c>
      <c r="I1058" s="8">
        <f>+SUMIF(Ajustes!$C:$C,'Balance de Prueba'!$E1058,Ajustes!F:F)</f>
        <v>0</v>
      </c>
      <c r="J1058" s="3">
        <f t="shared" si="68"/>
        <v>-328280</v>
      </c>
    </row>
    <row r="1059" spans="1:10" ht="12.75" hidden="1" customHeight="1" x14ac:dyDescent="0.3">
      <c r="A1059" s="2" t="str">
        <f t="shared" si="69"/>
        <v>22</v>
      </c>
      <c r="B1059" s="2" t="str">
        <f t="shared" si="66"/>
        <v>2205</v>
      </c>
      <c r="C1059" s="2">
        <v>22053503</v>
      </c>
      <c r="D1059" s="2">
        <v>891500538</v>
      </c>
      <c r="E1059" s="2" t="str">
        <f t="shared" si="67"/>
        <v>22053503891500538</v>
      </c>
      <c r="F1059" s="8">
        <v>-1702061</v>
      </c>
      <c r="G1059" s="2" t="s">
        <v>1014</v>
      </c>
      <c r="H1059" s="8">
        <f>+SUMIF(Ajustes!$C:$C,'Balance de Prueba'!$E1059,Ajustes!E:E)</f>
        <v>0</v>
      </c>
      <c r="I1059" s="8">
        <f>+SUMIF(Ajustes!$C:$C,'Balance de Prueba'!$E1059,Ajustes!F:F)</f>
        <v>0</v>
      </c>
      <c r="J1059" s="3">
        <f t="shared" si="68"/>
        <v>-1702061</v>
      </c>
    </row>
    <row r="1060" spans="1:10" ht="12.75" hidden="1" customHeight="1" x14ac:dyDescent="0.3">
      <c r="A1060" s="2" t="str">
        <f t="shared" si="69"/>
        <v>22</v>
      </c>
      <c r="B1060" s="2" t="str">
        <f t="shared" si="66"/>
        <v>2205</v>
      </c>
      <c r="C1060" s="2">
        <v>22053503</v>
      </c>
      <c r="D1060" s="2">
        <v>900070549</v>
      </c>
      <c r="E1060" s="2" t="str">
        <f t="shared" si="67"/>
        <v>22053503900070549</v>
      </c>
      <c r="F1060" s="8">
        <v>-2461716</v>
      </c>
      <c r="G1060" s="2" t="s">
        <v>441</v>
      </c>
      <c r="H1060" s="8">
        <f>+SUMIF(Ajustes!$C:$C,'Balance de Prueba'!$E1060,Ajustes!E:E)</f>
        <v>0</v>
      </c>
      <c r="I1060" s="8">
        <f>+SUMIF(Ajustes!$C:$C,'Balance de Prueba'!$E1060,Ajustes!F:F)</f>
        <v>0</v>
      </c>
      <c r="J1060" s="3">
        <f t="shared" si="68"/>
        <v>-2461716</v>
      </c>
    </row>
    <row r="1061" spans="1:10" ht="12.75" hidden="1" customHeight="1" x14ac:dyDescent="0.3">
      <c r="A1061" s="2" t="str">
        <f t="shared" si="69"/>
        <v>22</v>
      </c>
      <c r="B1061" s="2" t="str">
        <f t="shared" si="66"/>
        <v>2205</v>
      </c>
      <c r="C1061" s="2">
        <v>22053503</v>
      </c>
      <c r="D1061" s="2">
        <v>900075823</v>
      </c>
      <c r="E1061" s="2" t="str">
        <f t="shared" si="67"/>
        <v>22053503900075823</v>
      </c>
      <c r="F1061" s="8">
        <v>-2961043</v>
      </c>
      <c r="G1061" s="2" t="s">
        <v>1015</v>
      </c>
      <c r="H1061" s="8">
        <f>+SUMIF(Ajustes!$C:$C,'Balance de Prueba'!$E1061,Ajustes!E:E)</f>
        <v>0</v>
      </c>
      <c r="I1061" s="8">
        <f>+SUMIF(Ajustes!$C:$C,'Balance de Prueba'!$E1061,Ajustes!F:F)</f>
        <v>0</v>
      </c>
      <c r="J1061" s="3">
        <f t="shared" si="68"/>
        <v>-2961043</v>
      </c>
    </row>
    <row r="1062" spans="1:10" ht="12.75" hidden="1" customHeight="1" x14ac:dyDescent="0.3">
      <c r="A1062" s="2" t="str">
        <f t="shared" si="69"/>
        <v>22</v>
      </c>
      <c r="B1062" s="2" t="str">
        <f t="shared" si="66"/>
        <v>2205</v>
      </c>
      <c r="C1062" s="2">
        <v>22053503</v>
      </c>
      <c r="D1062" s="2">
        <v>900113021</v>
      </c>
      <c r="E1062" s="2" t="str">
        <f t="shared" si="67"/>
        <v>22053503900113021</v>
      </c>
      <c r="F1062" s="8">
        <v>-739860</v>
      </c>
      <c r="G1062" s="2" t="s">
        <v>1016</v>
      </c>
      <c r="H1062" s="8">
        <f>+SUMIF(Ajustes!$C:$C,'Balance de Prueba'!$E1062,Ajustes!E:E)</f>
        <v>0</v>
      </c>
      <c r="I1062" s="8">
        <f>+SUMIF(Ajustes!$C:$C,'Balance de Prueba'!$E1062,Ajustes!F:F)</f>
        <v>0</v>
      </c>
      <c r="J1062" s="3">
        <f t="shared" si="68"/>
        <v>-739860</v>
      </c>
    </row>
    <row r="1063" spans="1:10" ht="12.75" hidden="1" customHeight="1" x14ac:dyDescent="0.3">
      <c r="A1063" s="2" t="str">
        <f t="shared" si="69"/>
        <v>22</v>
      </c>
      <c r="B1063" s="2" t="str">
        <f t="shared" si="66"/>
        <v>2205</v>
      </c>
      <c r="C1063" s="2">
        <v>22053503</v>
      </c>
      <c r="D1063" s="2">
        <v>900113676</v>
      </c>
      <c r="E1063" s="2" t="str">
        <f t="shared" si="67"/>
        <v>22053503900113676</v>
      </c>
      <c r="F1063" s="8">
        <v>-2052192</v>
      </c>
      <c r="G1063" s="2" t="s">
        <v>1017</v>
      </c>
      <c r="H1063" s="8">
        <f>+SUMIF(Ajustes!$C:$C,'Balance de Prueba'!$E1063,Ajustes!E:E)</f>
        <v>0</v>
      </c>
      <c r="I1063" s="8">
        <f>+SUMIF(Ajustes!$C:$C,'Balance de Prueba'!$E1063,Ajustes!F:F)</f>
        <v>0</v>
      </c>
      <c r="J1063" s="3">
        <f t="shared" si="68"/>
        <v>-2052192</v>
      </c>
    </row>
    <row r="1064" spans="1:10" ht="12.75" hidden="1" customHeight="1" x14ac:dyDescent="0.3">
      <c r="A1064" s="2" t="str">
        <f t="shared" si="69"/>
        <v>22</v>
      </c>
      <c r="B1064" s="2" t="str">
        <f t="shared" si="66"/>
        <v>2205</v>
      </c>
      <c r="C1064" s="2">
        <v>22053503</v>
      </c>
      <c r="D1064" s="2">
        <v>900131126</v>
      </c>
      <c r="E1064" s="2" t="str">
        <f t="shared" si="67"/>
        <v>22053503900131126</v>
      </c>
      <c r="F1064" s="8">
        <v>-1715130</v>
      </c>
      <c r="G1064" s="2" t="s">
        <v>1018</v>
      </c>
      <c r="H1064" s="8">
        <f>+SUMIF(Ajustes!$C:$C,'Balance de Prueba'!$E1064,Ajustes!E:E)</f>
        <v>0</v>
      </c>
      <c r="I1064" s="8">
        <f>+SUMIF(Ajustes!$C:$C,'Balance de Prueba'!$E1064,Ajustes!F:F)</f>
        <v>0</v>
      </c>
      <c r="J1064" s="3">
        <f t="shared" si="68"/>
        <v>-1715130</v>
      </c>
    </row>
    <row r="1065" spans="1:10" ht="12.75" hidden="1" customHeight="1" x14ac:dyDescent="0.3">
      <c r="A1065" s="2" t="str">
        <f t="shared" si="69"/>
        <v>22</v>
      </c>
      <c r="B1065" s="2" t="str">
        <f t="shared" si="66"/>
        <v>2205</v>
      </c>
      <c r="C1065" s="2">
        <v>22053503</v>
      </c>
      <c r="D1065" s="2">
        <v>900154350</v>
      </c>
      <c r="E1065" s="2" t="str">
        <f t="shared" si="67"/>
        <v>22053503900154350</v>
      </c>
      <c r="F1065" s="8">
        <v>-2912097</v>
      </c>
      <c r="G1065" s="2" t="s">
        <v>1019</v>
      </c>
      <c r="H1065" s="8">
        <f>+SUMIF(Ajustes!$C:$C,'Balance de Prueba'!$E1065,Ajustes!E:E)</f>
        <v>0</v>
      </c>
      <c r="I1065" s="8">
        <f>+SUMIF(Ajustes!$C:$C,'Balance de Prueba'!$E1065,Ajustes!F:F)</f>
        <v>0</v>
      </c>
      <c r="J1065" s="3">
        <f t="shared" si="68"/>
        <v>-2912097</v>
      </c>
    </row>
    <row r="1066" spans="1:10" ht="12.75" hidden="1" customHeight="1" x14ac:dyDescent="0.3">
      <c r="A1066" s="2" t="str">
        <f t="shared" si="69"/>
        <v>22</v>
      </c>
      <c r="B1066" s="2" t="str">
        <f t="shared" si="66"/>
        <v>2205</v>
      </c>
      <c r="C1066" s="2">
        <v>22053503</v>
      </c>
      <c r="D1066" s="2">
        <v>900176398</v>
      </c>
      <c r="E1066" s="2" t="str">
        <f t="shared" si="67"/>
        <v>22053503900176398</v>
      </c>
      <c r="F1066" s="8">
        <v>-14718730</v>
      </c>
      <c r="G1066" s="2" t="s">
        <v>1020</v>
      </c>
      <c r="H1066" s="8">
        <f>+SUMIF(Ajustes!$C:$C,'Balance de Prueba'!$E1066,Ajustes!E:E)</f>
        <v>0</v>
      </c>
      <c r="I1066" s="8">
        <f>+SUMIF(Ajustes!$C:$C,'Balance de Prueba'!$E1066,Ajustes!F:F)</f>
        <v>0</v>
      </c>
      <c r="J1066" s="3">
        <f t="shared" si="68"/>
        <v>-14718730</v>
      </c>
    </row>
    <row r="1067" spans="1:10" ht="12.75" hidden="1" customHeight="1" x14ac:dyDescent="0.3">
      <c r="A1067" s="2" t="str">
        <f t="shared" si="69"/>
        <v>22</v>
      </c>
      <c r="B1067" s="2" t="str">
        <f t="shared" si="66"/>
        <v>2205</v>
      </c>
      <c r="C1067" s="2">
        <v>22053503</v>
      </c>
      <c r="D1067" s="2">
        <v>900178272</v>
      </c>
      <c r="E1067" s="2" t="str">
        <f t="shared" si="67"/>
        <v>22053503900178272</v>
      </c>
      <c r="F1067" s="8">
        <v>-851960</v>
      </c>
      <c r="G1067" s="2" t="s">
        <v>1021</v>
      </c>
      <c r="H1067" s="8">
        <f>+SUMIF(Ajustes!$C:$C,'Balance de Prueba'!$E1067,Ajustes!E:E)</f>
        <v>0</v>
      </c>
      <c r="I1067" s="8">
        <f>+SUMIF(Ajustes!$C:$C,'Balance de Prueba'!$E1067,Ajustes!F:F)</f>
        <v>0</v>
      </c>
      <c r="J1067" s="3">
        <f t="shared" si="68"/>
        <v>-851960</v>
      </c>
    </row>
    <row r="1068" spans="1:10" ht="12.75" hidden="1" customHeight="1" x14ac:dyDescent="0.3">
      <c r="A1068" s="2" t="str">
        <f t="shared" si="69"/>
        <v>22</v>
      </c>
      <c r="B1068" s="2" t="str">
        <f t="shared" si="66"/>
        <v>2205</v>
      </c>
      <c r="C1068" s="2">
        <v>22053503</v>
      </c>
      <c r="D1068" s="2">
        <v>900189887</v>
      </c>
      <c r="E1068" s="2" t="str">
        <f t="shared" si="67"/>
        <v>22053503900189887</v>
      </c>
      <c r="F1068" s="8">
        <v>-468955</v>
      </c>
      <c r="G1068" s="2" t="s">
        <v>881</v>
      </c>
      <c r="H1068" s="8">
        <f>+SUMIF(Ajustes!$C:$C,'Balance de Prueba'!$E1068,Ajustes!E:E)</f>
        <v>0</v>
      </c>
      <c r="I1068" s="8">
        <f>+SUMIF(Ajustes!$C:$C,'Balance de Prueba'!$E1068,Ajustes!F:F)</f>
        <v>0</v>
      </c>
      <c r="J1068" s="3">
        <f t="shared" si="68"/>
        <v>-468955</v>
      </c>
    </row>
    <row r="1069" spans="1:10" ht="12.75" hidden="1" customHeight="1" x14ac:dyDescent="0.3">
      <c r="A1069" s="2" t="str">
        <f t="shared" si="69"/>
        <v>22</v>
      </c>
      <c r="B1069" s="2" t="str">
        <f t="shared" si="66"/>
        <v>2205</v>
      </c>
      <c r="C1069" s="2">
        <v>22053503</v>
      </c>
      <c r="D1069" s="2">
        <v>900216225</v>
      </c>
      <c r="E1069" s="2" t="str">
        <f t="shared" si="67"/>
        <v>22053503900216225</v>
      </c>
      <c r="F1069" s="8">
        <v>-3049113</v>
      </c>
      <c r="G1069" s="2" t="s">
        <v>1022</v>
      </c>
      <c r="H1069" s="8">
        <f>+SUMIF(Ajustes!$C:$C,'Balance de Prueba'!$E1069,Ajustes!E:E)</f>
        <v>0</v>
      </c>
      <c r="I1069" s="8">
        <f>+SUMIF(Ajustes!$C:$C,'Balance de Prueba'!$E1069,Ajustes!F:F)</f>
        <v>0</v>
      </c>
      <c r="J1069" s="3">
        <f t="shared" si="68"/>
        <v>-3049113</v>
      </c>
    </row>
    <row r="1070" spans="1:10" ht="12.75" hidden="1" customHeight="1" x14ac:dyDescent="0.3">
      <c r="A1070" s="2" t="str">
        <f t="shared" si="69"/>
        <v>22</v>
      </c>
      <c r="B1070" s="2" t="str">
        <f t="shared" si="66"/>
        <v>2205</v>
      </c>
      <c r="C1070" s="2">
        <v>22053503</v>
      </c>
      <c r="D1070" s="2">
        <v>900217074</v>
      </c>
      <c r="E1070" s="2" t="str">
        <f t="shared" si="67"/>
        <v>22053503900217074</v>
      </c>
      <c r="F1070" s="8">
        <v>-328613</v>
      </c>
      <c r="G1070" s="2" t="s">
        <v>1023</v>
      </c>
      <c r="H1070" s="8">
        <f>+SUMIF(Ajustes!$C:$C,'Balance de Prueba'!$E1070,Ajustes!E:E)</f>
        <v>0</v>
      </c>
      <c r="I1070" s="8">
        <f>+SUMIF(Ajustes!$C:$C,'Balance de Prueba'!$E1070,Ajustes!F:F)</f>
        <v>0</v>
      </c>
      <c r="J1070" s="3">
        <f t="shared" si="68"/>
        <v>-328613</v>
      </c>
    </row>
    <row r="1071" spans="1:10" ht="12.75" hidden="1" customHeight="1" x14ac:dyDescent="0.3">
      <c r="A1071" s="2" t="str">
        <f t="shared" si="69"/>
        <v>22</v>
      </c>
      <c r="B1071" s="2" t="str">
        <f t="shared" si="66"/>
        <v>2205</v>
      </c>
      <c r="C1071" s="2">
        <v>22053503</v>
      </c>
      <c r="D1071" s="2">
        <v>900237546</v>
      </c>
      <c r="E1071" s="2" t="str">
        <f t="shared" si="67"/>
        <v>22053503900237546</v>
      </c>
      <c r="F1071" s="8">
        <v>-9034491</v>
      </c>
      <c r="G1071" s="2" t="s">
        <v>882</v>
      </c>
      <c r="H1071" s="8">
        <f>+SUMIF(Ajustes!$C:$C,'Balance de Prueba'!$E1071,Ajustes!E:E)</f>
        <v>0</v>
      </c>
      <c r="I1071" s="8">
        <f>+SUMIF(Ajustes!$C:$C,'Balance de Prueba'!$E1071,Ajustes!F:F)</f>
        <v>0</v>
      </c>
      <c r="J1071" s="3">
        <f t="shared" si="68"/>
        <v>-9034491</v>
      </c>
    </row>
    <row r="1072" spans="1:10" ht="12.75" hidden="1" customHeight="1" x14ac:dyDescent="0.3">
      <c r="A1072" s="2" t="str">
        <f t="shared" si="69"/>
        <v>22</v>
      </c>
      <c r="B1072" s="2" t="str">
        <f t="shared" si="66"/>
        <v>2205</v>
      </c>
      <c r="C1072" s="2">
        <v>22053503</v>
      </c>
      <c r="D1072" s="2">
        <v>900238682</v>
      </c>
      <c r="E1072" s="2" t="str">
        <f t="shared" si="67"/>
        <v>22053503900238682</v>
      </c>
      <c r="F1072" s="8">
        <v>-626191</v>
      </c>
      <c r="G1072" s="2" t="s">
        <v>1024</v>
      </c>
      <c r="H1072" s="8">
        <f>+SUMIF(Ajustes!$C:$C,'Balance de Prueba'!$E1072,Ajustes!E:E)</f>
        <v>0</v>
      </c>
      <c r="I1072" s="8">
        <f>+SUMIF(Ajustes!$C:$C,'Balance de Prueba'!$E1072,Ajustes!F:F)</f>
        <v>0</v>
      </c>
      <c r="J1072" s="3">
        <f t="shared" si="68"/>
        <v>-626191</v>
      </c>
    </row>
    <row r="1073" spans="1:10" ht="12.75" hidden="1" customHeight="1" x14ac:dyDescent="0.3">
      <c r="A1073" s="2" t="str">
        <f t="shared" si="69"/>
        <v>22</v>
      </c>
      <c r="B1073" s="2" t="str">
        <f t="shared" si="66"/>
        <v>2205</v>
      </c>
      <c r="C1073" s="2">
        <v>22053503</v>
      </c>
      <c r="D1073" s="2">
        <v>900269051</v>
      </c>
      <c r="E1073" s="2" t="str">
        <f t="shared" si="67"/>
        <v>22053503900269051</v>
      </c>
      <c r="F1073" s="8">
        <v>-8824512</v>
      </c>
      <c r="G1073" s="2" t="s">
        <v>1025</v>
      </c>
      <c r="H1073" s="8">
        <f>+SUMIF(Ajustes!$C:$C,'Balance de Prueba'!$E1073,Ajustes!E:E)</f>
        <v>0</v>
      </c>
      <c r="I1073" s="8">
        <f>+SUMIF(Ajustes!$C:$C,'Balance de Prueba'!$E1073,Ajustes!F:F)</f>
        <v>0</v>
      </c>
      <c r="J1073" s="3">
        <f t="shared" si="68"/>
        <v>-8824512</v>
      </c>
    </row>
    <row r="1074" spans="1:10" ht="12.75" hidden="1" customHeight="1" x14ac:dyDescent="0.3">
      <c r="A1074" s="2" t="str">
        <f t="shared" si="69"/>
        <v>22</v>
      </c>
      <c r="B1074" s="2" t="str">
        <f t="shared" si="66"/>
        <v>2205</v>
      </c>
      <c r="C1074" s="2">
        <v>22053503</v>
      </c>
      <c r="D1074" s="2">
        <v>900329392</v>
      </c>
      <c r="E1074" s="2" t="str">
        <f t="shared" si="67"/>
        <v>22053503900329392</v>
      </c>
      <c r="F1074" s="8">
        <v>-10089000</v>
      </c>
      <c r="G1074" s="2" t="s">
        <v>1026</v>
      </c>
      <c r="H1074" s="8">
        <f>+SUMIF(Ajustes!$C:$C,'Balance de Prueba'!$E1074,Ajustes!E:E)</f>
        <v>0</v>
      </c>
      <c r="I1074" s="8">
        <f>+SUMIF(Ajustes!$C:$C,'Balance de Prueba'!$E1074,Ajustes!F:F)</f>
        <v>0</v>
      </c>
      <c r="J1074" s="3">
        <f t="shared" si="68"/>
        <v>-10089000</v>
      </c>
    </row>
    <row r="1075" spans="1:10" ht="12.75" hidden="1" customHeight="1" x14ac:dyDescent="0.3">
      <c r="A1075" s="2" t="str">
        <f t="shared" si="69"/>
        <v>22</v>
      </c>
      <c r="B1075" s="2" t="str">
        <f t="shared" si="66"/>
        <v>2205</v>
      </c>
      <c r="C1075" s="2">
        <v>22053503</v>
      </c>
      <c r="D1075" s="2">
        <v>900355101</v>
      </c>
      <c r="E1075" s="2" t="str">
        <f t="shared" si="67"/>
        <v>22053503900355101</v>
      </c>
      <c r="F1075" s="8">
        <v>-1675702</v>
      </c>
      <c r="G1075" s="2" t="s">
        <v>883</v>
      </c>
      <c r="H1075" s="8">
        <f>+SUMIF(Ajustes!$C:$C,'Balance de Prueba'!$E1075,Ajustes!E:E)</f>
        <v>0</v>
      </c>
      <c r="I1075" s="8">
        <f>+SUMIF(Ajustes!$C:$C,'Balance de Prueba'!$E1075,Ajustes!F:F)</f>
        <v>0</v>
      </c>
      <c r="J1075" s="3">
        <f t="shared" si="68"/>
        <v>-1675702</v>
      </c>
    </row>
    <row r="1076" spans="1:10" ht="12.75" hidden="1" customHeight="1" x14ac:dyDescent="0.3">
      <c r="A1076" s="2" t="str">
        <f t="shared" si="69"/>
        <v>22</v>
      </c>
      <c r="B1076" s="2" t="str">
        <f t="shared" si="66"/>
        <v>2205</v>
      </c>
      <c r="C1076" s="2">
        <v>22053503</v>
      </c>
      <c r="D1076" s="2">
        <v>900372388</v>
      </c>
      <c r="E1076" s="2" t="str">
        <f t="shared" si="67"/>
        <v>22053503900372388</v>
      </c>
      <c r="F1076" s="8">
        <v>-3627566</v>
      </c>
      <c r="G1076" s="2" t="s">
        <v>1027</v>
      </c>
      <c r="H1076" s="8">
        <f>+SUMIF(Ajustes!$C:$C,'Balance de Prueba'!$E1076,Ajustes!E:E)</f>
        <v>0</v>
      </c>
      <c r="I1076" s="8">
        <f>+SUMIF(Ajustes!$C:$C,'Balance de Prueba'!$E1076,Ajustes!F:F)</f>
        <v>0</v>
      </c>
      <c r="J1076" s="3">
        <f t="shared" si="68"/>
        <v>-3627566</v>
      </c>
    </row>
    <row r="1077" spans="1:10" ht="12.75" hidden="1" customHeight="1" x14ac:dyDescent="0.3">
      <c r="A1077" s="2" t="str">
        <f t="shared" si="69"/>
        <v>22</v>
      </c>
      <c r="B1077" s="2" t="str">
        <f t="shared" si="66"/>
        <v>2205</v>
      </c>
      <c r="C1077" s="2">
        <v>22053503</v>
      </c>
      <c r="D1077" s="2">
        <v>900377726</v>
      </c>
      <c r="E1077" s="2" t="str">
        <f t="shared" si="67"/>
        <v>22053503900377726</v>
      </c>
      <c r="F1077" s="8">
        <v>-2015558</v>
      </c>
      <c r="G1077" s="2" t="s">
        <v>1028</v>
      </c>
      <c r="H1077" s="8">
        <f>+SUMIF(Ajustes!$C:$C,'Balance de Prueba'!$E1077,Ajustes!E:E)</f>
        <v>0</v>
      </c>
      <c r="I1077" s="8">
        <f>+SUMIF(Ajustes!$C:$C,'Balance de Prueba'!$E1077,Ajustes!F:F)</f>
        <v>0</v>
      </c>
      <c r="J1077" s="3">
        <f t="shared" si="68"/>
        <v>-2015558</v>
      </c>
    </row>
    <row r="1078" spans="1:10" ht="12.75" hidden="1" customHeight="1" x14ac:dyDescent="0.3">
      <c r="A1078" s="2" t="str">
        <f t="shared" si="69"/>
        <v>22</v>
      </c>
      <c r="B1078" s="2" t="str">
        <f t="shared" si="66"/>
        <v>2205</v>
      </c>
      <c r="C1078" s="2">
        <v>22053503</v>
      </c>
      <c r="D1078" s="2">
        <v>900379650</v>
      </c>
      <c r="E1078" s="2" t="str">
        <f t="shared" si="67"/>
        <v>22053503900379650</v>
      </c>
      <c r="F1078" s="8">
        <v>-174278</v>
      </c>
      <c r="G1078" s="2" t="s">
        <v>1029</v>
      </c>
      <c r="H1078" s="8">
        <f>+SUMIF(Ajustes!$C:$C,'Balance de Prueba'!$E1078,Ajustes!E:E)</f>
        <v>0</v>
      </c>
      <c r="I1078" s="8">
        <f>+SUMIF(Ajustes!$C:$C,'Balance de Prueba'!$E1078,Ajustes!F:F)</f>
        <v>0</v>
      </c>
      <c r="J1078" s="3">
        <f t="shared" si="68"/>
        <v>-174278</v>
      </c>
    </row>
    <row r="1079" spans="1:10" ht="12.75" hidden="1" customHeight="1" x14ac:dyDescent="0.3">
      <c r="A1079" s="2" t="str">
        <f t="shared" si="69"/>
        <v>22</v>
      </c>
      <c r="B1079" s="2" t="str">
        <f t="shared" si="66"/>
        <v>2205</v>
      </c>
      <c r="C1079" s="2">
        <v>22053503</v>
      </c>
      <c r="D1079" s="2">
        <v>900381282</v>
      </c>
      <c r="E1079" s="2" t="str">
        <f t="shared" si="67"/>
        <v>22053503900381282</v>
      </c>
      <c r="F1079" s="8">
        <v>-719682</v>
      </c>
      <c r="G1079" s="2" t="s">
        <v>1030</v>
      </c>
      <c r="H1079" s="8">
        <f>+SUMIF(Ajustes!$C:$C,'Balance de Prueba'!$E1079,Ajustes!E:E)</f>
        <v>0</v>
      </c>
      <c r="I1079" s="8">
        <f>+SUMIF(Ajustes!$C:$C,'Balance de Prueba'!$E1079,Ajustes!F:F)</f>
        <v>0</v>
      </c>
      <c r="J1079" s="3">
        <f t="shared" si="68"/>
        <v>-719682</v>
      </c>
    </row>
    <row r="1080" spans="1:10" ht="12.75" hidden="1" customHeight="1" x14ac:dyDescent="0.3">
      <c r="A1080" s="2" t="str">
        <f t="shared" si="69"/>
        <v>22</v>
      </c>
      <c r="B1080" s="2" t="str">
        <f t="shared" si="66"/>
        <v>2205</v>
      </c>
      <c r="C1080" s="2">
        <v>22053503</v>
      </c>
      <c r="D1080" s="2">
        <v>900381802</v>
      </c>
      <c r="E1080" s="2" t="str">
        <f t="shared" si="67"/>
        <v>22053503900381802</v>
      </c>
      <c r="F1080" s="8">
        <v>-1342958</v>
      </c>
      <c r="G1080" s="2" t="s">
        <v>1031</v>
      </c>
      <c r="H1080" s="8">
        <f>+SUMIF(Ajustes!$C:$C,'Balance de Prueba'!$E1080,Ajustes!E:E)</f>
        <v>0</v>
      </c>
      <c r="I1080" s="8">
        <f>+SUMIF(Ajustes!$C:$C,'Balance de Prueba'!$E1080,Ajustes!F:F)</f>
        <v>0</v>
      </c>
      <c r="J1080" s="3">
        <f t="shared" si="68"/>
        <v>-1342958</v>
      </c>
    </row>
    <row r="1081" spans="1:10" ht="12.75" hidden="1" customHeight="1" x14ac:dyDescent="0.3">
      <c r="A1081" s="2" t="str">
        <f t="shared" si="69"/>
        <v>22</v>
      </c>
      <c r="B1081" s="2" t="str">
        <f t="shared" si="66"/>
        <v>2205</v>
      </c>
      <c r="C1081" s="2">
        <v>22053503</v>
      </c>
      <c r="D1081" s="2">
        <v>900409875</v>
      </c>
      <c r="E1081" s="2" t="str">
        <f t="shared" si="67"/>
        <v>22053503900409875</v>
      </c>
      <c r="F1081" s="8">
        <v>-5269450</v>
      </c>
      <c r="G1081" s="2" t="s">
        <v>1032</v>
      </c>
      <c r="H1081" s="8">
        <f>+SUMIF(Ajustes!$C:$C,'Balance de Prueba'!$E1081,Ajustes!E:E)</f>
        <v>0</v>
      </c>
      <c r="I1081" s="8">
        <f>+SUMIF(Ajustes!$C:$C,'Balance de Prueba'!$E1081,Ajustes!F:F)</f>
        <v>0</v>
      </c>
      <c r="J1081" s="3">
        <f t="shared" si="68"/>
        <v>-5269450</v>
      </c>
    </row>
    <row r="1082" spans="1:10" ht="12.75" hidden="1" customHeight="1" x14ac:dyDescent="0.3">
      <c r="A1082" s="2" t="str">
        <f t="shared" si="69"/>
        <v>22</v>
      </c>
      <c r="B1082" s="2" t="str">
        <f t="shared" si="66"/>
        <v>2205</v>
      </c>
      <c r="C1082" s="2">
        <v>22053503</v>
      </c>
      <c r="D1082" s="2">
        <v>900493255</v>
      </c>
      <c r="E1082" s="2" t="str">
        <f t="shared" si="67"/>
        <v>22053503900493255</v>
      </c>
      <c r="F1082" s="8">
        <v>-6043554</v>
      </c>
      <c r="G1082" s="2" t="s">
        <v>1033</v>
      </c>
      <c r="H1082" s="8">
        <f>+SUMIF(Ajustes!$C:$C,'Balance de Prueba'!$E1082,Ajustes!E:E)</f>
        <v>0</v>
      </c>
      <c r="I1082" s="8">
        <f>+SUMIF(Ajustes!$C:$C,'Balance de Prueba'!$E1082,Ajustes!F:F)</f>
        <v>0</v>
      </c>
      <c r="J1082" s="3">
        <f t="shared" si="68"/>
        <v>-6043554</v>
      </c>
    </row>
    <row r="1083" spans="1:10" ht="12.75" hidden="1" customHeight="1" x14ac:dyDescent="0.3">
      <c r="A1083" s="2" t="str">
        <f t="shared" si="69"/>
        <v>22</v>
      </c>
      <c r="B1083" s="2" t="str">
        <f t="shared" si="66"/>
        <v>2205</v>
      </c>
      <c r="C1083" s="2">
        <v>22053503</v>
      </c>
      <c r="D1083" s="2">
        <v>900494362</v>
      </c>
      <c r="E1083" s="2" t="str">
        <f t="shared" si="67"/>
        <v>22053503900494362</v>
      </c>
      <c r="F1083" s="8">
        <v>-243316</v>
      </c>
      <c r="G1083" s="2" t="s">
        <v>1034</v>
      </c>
      <c r="H1083" s="8">
        <f>+SUMIF(Ajustes!$C:$C,'Balance de Prueba'!$E1083,Ajustes!E:E)</f>
        <v>0</v>
      </c>
      <c r="I1083" s="8">
        <f>+SUMIF(Ajustes!$C:$C,'Balance de Prueba'!$E1083,Ajustes!F:F)</f>
        <v>0</v>
      </c>
      <c r="J1083" s="3">
        <f t="shared" si="68"/>
        <v>-243316</v>
      </c>
    </row>
    <row r="1084" spans="1:10" ht="12.75" hidden="1" customHeight="1" x14ac:dyDescent="0.3">
      <c r="A1084" s="2" t="str">
        <f t="shared" si="69"/>
        <v>22</v>
      </c>
      <c r="B1084" s="2" t="str">
        <f t="shared" si="66"/>
        <v>2205</v>
      </c>
      <c r="C1084" s="2">
        <v>22053503</v>
      </c>
      <c r="D1084" s="2">
        <v>900504171</v>
      </c>
      <c r="E1084" s="2" t="str">
        <f t="shared" si="67"/>
        <v>22053503900504171</v>
      </c>
      <c r="F1084" s="8">
        <v>-63897</v>
      </c>
      <c r="G1084" s="2" t="s">
        <v>1035</v>
      </c>
      <c r="H1084" s="8">
        <f>+SUMIF(Ajustes!$C:$C,'Balance de Prueba'!$E1084,Ajustes!E:E)</f>
        <v>0</v>
      </c>
      <c r="I1084" s="8">
        <f>+SUMIF(Ajustes!$C:$C,'Balance de Prueba'!$E1084,Ajustes!F:F)</f>
        <v>0</v>
      </c>
      <c r="J1084" s="3">
        <f t="shared" si="68"/>
        <v>-63897</v>
      </c>
    </row>
    <row r="1085" spans="1:10" ht="12.75" hidden="1" customHeight="1" x14ac:dyDescent="0.3">
      <c r="A1085" s="2" t="str">
        <f t="shared" si="69"/>
        <v>22</v>
      </c>
      <c r="B1085" s="2" t="str">
        <f t="shared" si="66"/>
        <v>2205</v>
      </c>
      <c r="C1085" s="2">
        <v>22053503</v>
      </c>
      <c r="D1085" s="2">
        <v>900506638</v>
      </c>
      <c r="E1085" s="2" t="str">
        <f t="shared" si="67"/>
        <v>22053503900506638</v>
      </c>
      <c r="F1085" s="8">
        <v>-313880</v>
      </c>
      <c r="G1085" s="2" t="s">
        <v>884</v>
      </c>
      <c r="H1085" s="8">
        <f>+SUMIF(Ajustes!$C:$C,'Balance de Prueba'!$E1085,Ajustes!E:E)</f>
        <v>0</v>
      </c>
      <c r="I1085" s="8">
        <f>+SUMIF(Ajustes!$C:$C,'Balance de Prueba'!$E1085,Ajustes!F:F)</f>
        <v>0</v>
      </c>
      <c r="J1085" s="3">
        <f t="shared" si="68"/>
        <v>-313880</v>
      </c>
    </row>
    <row r="1086" spans="1:10" ht="12.75" hidden="1" customHeight="1" x14ac:dyDescent="0.3">
      <c r="A1086" s="2" t="str">
        <f t="shared" si="69"/>
        <v>22</v>
      </c>
      <c r="B1086" s="2" t="str">
        <f t="shared" si="66"/>
        <v>2205</v>
      </c>
      <c r="C1086" s="2">
        <v>22053503</v>
      </c>
      <c r="D1086" s="2">
        <v>900576053</v>
      </c>
      <c r="E1086" s="2" t="str">
        <f t="shared" si="67"/>
        <v>22053503900576053</v>
      </c>
      <c r="F1086" s="8">
        <v>-1497655</v>
      </c>
      <c r="G1086" s="2" t="s">
        <v>1036</v>
      </c>
      <c r="H1086" s="8">
        <f>+SUMIF(Ajustes!$C:$C,'Balance de Prueba'!$E1086,Ajustes!E:E)</f>
        <v>0</v>
      </c>
      <c r="I1086" s="8">
        <f>+SUMIF(Ajustes!$C:$C,'Balance de Prueba'!$E1086,Ajustes!F:F)</f>
        <v>0</v>
      </c>
      <c r="J1086" s="3">
        <f t="shared" si="68"/>
        <v>-1497655</v>
      </c>
    </row>
    <row r="1087" spans="1:10" ht="12.75" hidden="1" customHeight="1" x14ac:dyDescent="0.3">
      <c r="A1087" s="2" t="str">
        <f t="shared" si="69"/>
        <v>22</v>
      </c>
      <c r="B1087" s="2" t="str">
        <f t="shared" si="66"/>
        <v>2205</v>
      </c>
      <c r="C1087" s="2">
        <v>22053503</v>
      </c>
      <c r="D1087" s="2">
        <v>900592911</v>
      </c>
      <c r="E1087" s="2" t="str">
        <f t="shared" si="67"/>
        <v>22053503900592911</v>
      </c>
      <c r="F1087" s="8">
        <v>-918630</v>
      </c>
      <c r="G1087" s="2" t="s">
        <v>1037</v>
      </c>
      <c r="H1087" s="8">
        <f>+SUMIF(Ajustes!$C:$C,'Balance de Prueba'!$E1087,Ajustes!E:E)</f>
        <v>0</v>
      </c>
      <c r="I1087" s="8">
        <f>+SUMIF(Ajustes!$C:$C,'Balance de Prueba'!$E1087,Ajustes!F:F)</f>
        <v>0</v>
      </c>
      <c r="J1087" s="3">
        <f t="shared" si="68"/>
        <v>-918630</v>
      </c>
    </row>
    <row r="1088" spans="1:10" ht="12.75" hidden="1" customHeight="1" x14ac:dyDescent="0.3">
      <c r="A1088" s="2" t="str">
        <f t="shared" si="69"/>
        <v>22</v>
      </c>
      <c r="B1088" s="2" t="str">
        <f t="shared" si="66"/>
        <v>2210</v>
      </c>
      <c r="C1088" s="2">
        <v>22101005</v>
      </c>
      <c r="D1088" s="2">
        <v>1071</v>
      </c>
      <c r="E1088" s="2" t="str">
        <f t="shared" si="67"/>
        <v>221010051071</v>
      </c>
      <c r="F1088" s="8">
        <v>-161853720</v>
      </c>
      <c r="G1088" s="2" t="s">
        <v>1038</v>
      </c>
      <c r="H1088" s="8">
        <f>+SUMIF(Ajustes!$C:$C,'Balance de Prueba'!$E1088,Ajustes!E:E)</f>
        <v>0</v>
      </c>
      <c r="I1088" s="8">
        <f>+SUMIF(Ajustes!$C:$C,'Balance de Prueba'!$E1088,Ajustes!F:F)</f>
        <v>0</v>
      </c>
      <c r="J1088" s="3">
        <f t="shared" si="68"/>
        <v>-161853720</v>
      </c>
    </row>
    <row r="1089" spans="1:10" ht="12.75" hidden="1" customHeight="1" x14ac:dyDescent="0.3">
      <c r="A1089" s="2" t="str">
        <f t="shared" si="69"/>
        <v>22</v>
      </c>
      <c r="B1089" s="2" t="str">
        <f t="shared" si="66"/>
        <v>2210</v>
      </c>
      <c r="C1089" s="2">
        <v>22101005</v>
      </c>
      <c r="D1089" s="2">
        <v>1114</v>
      </c>
      <c r="E1089" s="2" t="str">
        <f t="shared" si="67"/>
        <v>221010051114</v>
      </c>
      <c r="F1089" s="8">
        <v>-6971637</v>
      </c>
      <c r="G1089" s="2" t="s">
        <v>1039</v>
      </c>
      <c r="H1089" s="8">
        <f>+SUMIF(Ajustes!$C:$C,'Balance de Prueba'!$E1089,Ajustes!E:E)</f>
        <v>0</v>
      </c>
      <c r="I1089" s="8">
        <f>+SUMIF(Ajustes!$C:$C,'Balance de Prueba'!$E1089,Ajustes!F:F)</f>
        <v>0</v>
      </c>
      <c r="J1089" s="3">
        <f t="shared" si="68"/>
        <v>-6971637</v>
      </c>
    </row>
    <row r="1090" spans="1:10" ht="12.75" hidden="1" customHeight="1" x14ac:dyDescent="0.3">
      <c r="A1090" s="2" t="str">
        <f t="shared" si="69"/>
        <v>22</v>
      </c>
      <c r="B1090" s="2" t="str">
        <f t="shared" si="66"/>
        <v>2210</v>
      </c>
      <c r="C1090" s="2">
        <v>22101005</v>
      </c>
      <c r="D1090" s="2">
        <v>1442</v>
      </c>
      <c r="E1090" s="2" t="str">
        <f t="shared" si="67"/>
        <v>221010051442</v>
      </c>
      <c r="F1090" s="8">
        <v>-478817255</v>
      </c>
      <c r="G1090" s="2" t="s">
        <v>1040</v>
      </c>
      <c r="H1090" s="8">
        <f>+SUMIF(Ajustes!$C:$C,'Balance de Prueba'!$E1090,Ajustes!E:E)</f>
        <v>0</v>
      </c>
      <c r="I1090" s="8">
        <f>+SUMIF(Ajustes!$C:$C,'Balance de Prueba'!$E1090,Ajustes!F:F)</f>
        <v>0</v>
      </c>
      <c r="J1090" s="3">
        <f t="shared" si="68"/>
        <v>-478817255</v>
      </c>
    </row>
    <row r="1091" spans="1:10" ht="12.75" hidden="1" customHeight="1" x14ac:dyDescent="0.3">
      <c r="A1091" s="2" t="str">
        <f t="shared" si="69"/>
        <v>22</v>
      </c>
      <c r="B1091" s="2" t="str">
        <f t="shared" si="66"/>
        <v>2210</v>
      </c>
      <c r="C1091" s="2">
        <v>22101005</v>
      </c>
      <c r="D1091" s="2">
        <v>1492</v>
      </c>
      <c r="E1091" s="2" t="str">
        <f t="shared" si="67"/>
        <v>221010051492</v>
      </c>
      <c r="F1091" s="8">
        <v>-48170750</v>
      </c>
      <c r="G1091" s="2" t="s">
        <v>1041</v>
      </c>
      <c r="H1091" s="8">
        <f>+SUMIF(Ajustes!$C:$C,'Balance de Prueba'!$E1091,Ajustes!E:E)</f>
        <v>0</v>
      </c>
      <c r="I1091" s="8">
        <f>+SUMIF(Ajustes!$C:$C,'Balance de Prueba'!$E1091,Ajustes!F:F)</f>
        <v>0</v>
      </c>
      <c r="J1091" s="3">
        <f t="shared" si="68"/>
        <v>-48170750</v>
      </c>
    </row>
    <row r="1092" spans="1:10" ht="12.75" hidden="1" customHeight="1" x14ac:dyDescent="0.3">
      <c r="A1092" s="2" t="str">
        <f t="shared" si="69"/>
        <v>23</v>
      </c>
      <c r="B1092" s="2" t="str">
        <f t="shared" si="66"/>
        <v>2335</v>
      </c>
      <c r="C1092" s="2">
        <v>23350509</v>
      </c>
      <c r="D1092" s="2">
        <v>9</v>
      </c>
      <c r="E1092" s="2" t="str">
        <f t="shared" si="67"/>
        <v>233505099</v>
      </c>
      <c r="F1092" s="8">
        <v>-17618703</v>
      </c>
      <c r="G1092" s="2" t="s">
        <v>822</v>
      </c>
      <c r="H1092" s="8">
        <f>+SUMIF(Ajustes!$C:$C,'Balance de Prueba'!$E1092,Ajustes!E:E)</f>
        <v>0</v>
      </c>
      <c r="I1092" s="8">
        <f>+SUMIF(Ajustes!$C:$C,'Balance de Prueba'!$E1092,Ajustes!F:F)</f>
        <v>0</v>
      </c>
      <c r="J1092" s="3">
        <f t="shared" si="68"/>
        <v>-17618703</v>
      </c>
    </row>
    <row r="1093" spans="1:10" ht="12.75" hidden="1" customHeight="1" x14ac:dyDescent="0.3">
      <c r="A1093" s="2" t="str">
        <f t="shared" si="69"/>
        <v>23</v>
      </c>
      <c r="B1093" s="2" t="str">
        <f t="shared" si="66"/>
        <v>2335</v>
      </c>
      <c r="C1093" s="2">
        <v>23350509</v>
      </c>
      <c r="D1093" s="2">
        <v>14</v>
      </c>
      <c r="E1093" s="2" t="str">
        <f t="shared" si="67"/>
        <v>2335050914</v>
      </c>
      <c r="F1093" s="8">
        <v>-3131446</v>
      </c>
      <c r="G1093" s="2" t="s">
        <v>823</v>
      </c>
      <c r="H1093" s="8">
        <f>+SUMIF(Ajustes!$C:$C,'Balance de Prueba'!$E1093,Ajustes!E:E)</f>
        <v>0</v>
      </c>
      <c r="I1093" s="8">
        <f>+SUMIF(Ajustes!$C:$C,'Balance de Prueba'!$E1093,Ajustes!F:F)</f>
        <v>0</v>
      </c>
      <c r="J1093" s="3">
        <f t="shared" si="68"/>
        <v>-3131446</v>
      </c>
    </row>
    <row r="1094" spans="1:10" ht="12.75" hidden="1" customHeight="1" x14ac:dyDescent="0.3">
      <c r="A1094" s="2" t="str">
        <f t="shared" si="69"/>
        <v>23</v>
      </c>
      <c r="B1094" s="2" t="str">
        <f t="shared" ref="B1094:B1157" si="70">+LEFT(C1094,4)</f>
        <v>2335</v>
      </c>
      <c r="C1094" s="2">
        <v>23350509</v>
      </c>
      <c r="D1094" s="2">
        <v>860002964</v>
      </c>
      <c r="E1094" s="2" t="str">
        <f t="shared" ref="E1094:E1157" si="71">+C1094&amp;D1094</f>
        <v>23350509860002964</v>
      </c>
      <c r="F1094" s="8">
        <v>-17293222</v>
      </c>
      <c r="G1094" s="2" t="s">
        <v>380</v>
      </c>
      <c r="H1094" s="8">
        <f>+SUMIF(Ajustes!$C:$C,'Balance de Prueba'!$E1094,Ajustes!E:E)</f>
        <v>0</v>
      </c>
      <c r="I1094" s="8">
        <f>+SUMIF(Ajustes!$C:$C,'Balance de Prueba'!$E1094,Ajustes!F:F)</f>
        <v>0</v>
      </c>
      <c r="J1094" s="3">
        <f t="shared" ref="J1094:J1157" si="72">+F1094+H1094-I1094</f>
        <v>-17293222</v>
      </c>
    </row>
    <row r="1095" spans="1:10" ht="12.75" hidden="1" customHeight="1" x14ac:dyDescent="0.3">
      <c r="A1095" s="2" t="str">
        <f t="shared" si="69"/>
        <v>23</v>
      </c>
      <c r="B1095" s="2" t="str">
        <f t="shared" si="70"/>
        <v>2335</v>
      </c>
      <c r="C1095" s="2">
        <v>23350509</v>
      </c>
      <c r="D1095" s="2">
        <v>890903938</v>
      </c>
      <c r="E1095" s="2" t="str">
        <f t="shared" si="71"/>
        <v>23350509890903938</v>
      </c>
      <c r="F1095" s="8">
        <v>-60871636</v>
      </c>
      <c r="G1095" s="2" t="s">
        <v>36</v>
      </c>
      <c r="H1095" s="8">
        <f>+SUMIF(Ajustes!$C:$C,'Balance de Prueba'!$E1095,Ajustes!E:E)</f>
        <v>0</v>
      </c>
      <c r="I1095" s="8">
        <f>+SUMIF(Ajustes!$C:$C,'Balance de Prueba'!$E1095,Ajustes!F:F)</f>
        <v>0</v>
      </c>
      <c r="J1095" s="3">
        <f t="shared" si="72"/>
        <v>-60871636</v>
      </c>
    </row>
    <row r="1096" spans="1:10" ht="12.75" hidden="1" customHeight="1" x14ac:dyDescent="0.3">
      <c r="A1096" s="2" t="str">
        <f t="shared" si="69"/>
        <v>23</v>
      </c>
      <c r="B1096" s="2" t="str">
        <f t="shared" si="70"/>
        <v>2335</v>
      </c>
      <c r="C1096" s="2">
        <v>23350509</v>
      </c>
      <c r="D1096" s="2">
        <v>890904996</v>
      </c>
      <c r="E1096" s="2" t="str">
        <f t="shared" si="71"/>
        <v>23350509890904996</v>
      </c>
      <c r="F1096" s="8">
        <v>-10000000</v>
      </c>
      <c r="G1096" s="2" t="s">
        <v>1042</v>
      </c>
      <c r="H1096" s="8">
        <f>+SUMIF(Ajustes!$C:$C,'Balance de Prueba'!$E1096,Ajustes!E:E)</f>
        <v>0</v>
      </c>
      <c r="I1096" s="8">
        <f>+SUMIF(Ajustes!$C:$C,'Balance de Prueba'!$E1096,Ajustes!F:F)</f>
        <v>0</v>
      </c>
      <c r="J1096" s="3">
        <f t="shared" si="72"/>
        <v>-10000000</v>
      </c>
    </row>
    <row r="1097" spans="1:10" ht="12.75" hidden="1" customHeight="1" x14ac:dyDescent="0.3">
      <c r="A1097" s="2" t="str">
        <f t="shared" ref="A1097:A1160" si="73">+LEFT(C1097,2)</f>
        <v>23</v>
      </c>
      <c r="B1097" s="2" t="str">
        <f t="shared" si="70"/>
        <v>2335</v>
      </c>
      <c r="C1097" s="2">
        <v>23351009</v>
      </c>
      <c r="D1097" s="2">
        <v>70039530</v>
      </c>
      <c r="E1097" s="2" t="str">
        <f t="shared" si="71"/>
        <v>2335100970039530</v>
      </c>
      <c r="F1097" s="8">
        <v>-3248</v>
      </c>
      <c r="G1097" s="2" t="s">
        <v>1044</v>
      </c>
      <c r="H1097" s="8">
        <f>+SUMIF(Ajustes!$C:$C,'Balance de Prueba'!$E1097,Ajustes!E:E)</f>
        <v>0</v>
      </c>
      <c r="I1097" s="8">
        <f>+SUMIF(Ajustes!$C:$C,'Balance de Prueba'!$E1097,Ajustes!F:F)</f>
        <v>0</v>
      </c>
      <c r="J1097" s="3">
        <f t="shared" si="72"/>
        <v>-3248</v>
      </c>
    </row>
    <row r="1098" spans="1:10" ht="12.75" hidden="1" customHeight="1" x14ac:dyDescent="0.3">
      <c r="A1098" s="2" t="str">
        <f t="shared" si="73"/>
        <v>23</v>
      </c>
      <c r="B1098" s="2" t="str">
        <f t="shared" si="70"/>
        <v>2335</v>
      </c>
      <c r="C1098" s="2">
        <v>23351009</v>
      </c>
      <c r="D1098" s="2">
        <v>71598810</v>
      </c>
      <c r="E1098" s="2" t="str">
        <f t="shared" si="71"/>
        <v>2335100971598810</v>
      </c>
      <c r="F1098" s="8">
        <v>-164800</v>
      </c>
      <c r="G1098" s="2" t="s">
        <v>1043</v>
      </c>
      <c r="H1098" s="8">
        <f>+SUMIF(Ajustes!$C:$C,'Balance de Prueba'!$E1098,Ajustes!E:E)</f>
        <v>0</v>
      </c>
      <c r="I1098" s="8">
        <f>+SUMIF(Ajustes!$C:$C,'Balance de Prueba'!$E1098,Ajustes!F:F)</f>
        <v>0</v>
      </c>
      <c r="J1098" s="3">
        <f t="shared" si="72"/>
        <v>-164800</v>
      </c>
    </row>
    <row r="1099" spans="1:10" ht="12.75" hidden="1" customHeight="1" x14ac:dyDescent="0.3">
      <c r="A1099" s="2" t="str">
        <f t="shared" si="73"/>
        <v>23</v>
      </c>
      <c r="B1099" s="2" t="str">
        <f t="shared" si="70"/>
        <v>2335</v>
      </c>
      <c r="C1099" s="2">
        <v>23351009</v>
      </c>
      <c r="D1099" s="2">
        <v>71620083</v>
      </c>
      <c r="E1099" s="2" t="str">
        <f t="shared" si="71"/>
        <v>2335100971620083</v>
      </c>
      <c r="F1099" s="8">
        <v>-41087</v>
      </c>
      <c r="G1099" s="2" t="s">
        <v>1045</v>
      </c>
      <c r="H1099" s="8">
        <f>+SUMIF(Ajustes!$C:$C,'Balance de Prueba'!$E1099,Ajustes!E:E)</f>
        <v>0</v>
      </c>
      <c r="I1099" s="8">
        <f>+SUMIF(Ajustes!$C:$C,'Balance de Prueba'!$E1099,Ajustes!F:F)</f>
        <v>0</v>
      </c>
      <c r="J1099" s="3">
        <f t="shared" si="72"/>
        <v>-41087</v>
      </c>
    </row>
    <row r="1100" spans="1:10" ht="12.75" hidden="1" customHeight="1" x14ac:dyDescent="0.3">
      <c r="A1100" s="2" t="str">
        <f t="shared" si="73"/>
        <v>23</v>
      </c>
      <c r="B1100" s="2" t="str">
        <f t="shared" si="70"/>
        <v>2335</v>
      </c>
      <c r="C1100" s="2">
        <v>23351009</v>
      </c>
      <c r="D1100" s="2">
        <v>800157427</v>
      </c>
      <c r="E1100" s="2" t="str">
        <f t="shared" si="71"/>
        <v>23351009800157427</v>
      </c>
      <c r="F1100" s="8">
        <v>-41000</v>
      </c>
      <c r="G1100" s="2" t="s">
        <v>1046</v>
      </c>
      <c r="H1100" s="8">
        <f>+SUMIF(Ajustes!$C:$C,'Balance de Prueba'!$E1100,Ajustes!E:E)</f>
        <v>0</v>
      </c>
      <c r="I1100" s="8">
        <f>+SUMIF(Ajustes!$C:$C,'Balance de Prueba'!$E1100,Ajustes!F:F)</f>
        <v>0</v>
      </c>
      <c r="J1100" s="3">
        <f t="shared" si="72"/>
        <v>-41000</v>
      </c>
    </row>
    <row r="1101" spans="1:10" ht="12.75" hidden="1" customHeight="1" x14ac:dyDescent="0.3">
      <c r="A1101" s="2" t="str">
        <f t="shared" si="73"/>
        <v>23</v>
      </c>
      <c r="B1101" s="2" t="str">
        <f t="shared" si="70"/>
        <v>2335</v>
      </c>
      <c r="C1101" s="2">
        <v>23351009</v>
      </c>
      <c r="D1101" s="2">
        <v>890905080</v>
      </c>
      <c r="E1101" s="2" t="str">
        <f t="shared" si="71"/>
        <v>23351009890905080</v>
      </c>
      <c r="F1101" s="8">
        <v>-41000</v>
      </c>
      <c r="G1101" s="2" t="s">
        <v>1047</v>
      </c>
      <c r="H1101" s="8">
        <f>+SUMIF(Ajustes!$C:$C,'Balance de Prueba'!$E1101,Ajustes!E:E)</f>
        <v>0</v>
      </c>
      <c r="I1101" s="8">
        <f>+SUMIF(Ajustes!$C:$C,'Balance de Prueba'!$E1101,Ajustes!F:F)</f>
        <v>0</v>
      </c>
      <c r="J1101" s="3">
        <f t="shared" si="72"/>
        <v>-41000</v>
      </c>
    </row>
    <row r="1102" spans="1:10" ht="12.75" hidden="1" customHeight="1" x14ac:dyDescent="0.3">
      <c r="A1102" s="2" t="str">
        <f t="shared" si="73"/>
        <v>23</v>
      </c>
      <c r="B1102" s="2" t="str">
        <f t="shared" si="70"/>
        <v>2335</v>
      </c>
      <c r="C1102" s="2">
        <v>23351509</v>
      </c>
      <c r="D1102" s="2">
        <v>830061053</v>
      </c>
      <c r="E1102" s="2" t="str">
        <f t="shared" si="71"/>
        <v>23351509830061053</v>
      </c>
      <c r="F1102" s="8">
        <v>-9000</v>
      </c>
      <c r="G1102" s="2" t="s">
        <v>1048</v>
      </c>
      <c r="H1102" s="8">
        <f>+SUMIF(Ajustes!$C:$C,'Balance de Prueba'!$E1102,Ajustes!E:E)</f>
        <v>0</v>
      </c>
      <c r="I1102" s="8">
        <f>+SUMIF(Ajustes!$C:$C,'Balance de Prueba'!$E1102,Ajustes!F:F)</f>
        <v>0</v>
      </c>
      <c r="J1102" s="3">
        <f t="shared" si="72"/>
        <v>-9000</v>
      </c>
    </row>
    <row r="1103" spans="1:10" ht="12.75" hidden="1" customHeight="1" x14ac:dyDescent="0.3">
      <c r="A1103" s="2" t="str">
        <f t="shared" si="73"/>
        <v>23</v>
      </c>
      <c r="B1103" s="2" t="str">
        <f t="shared" si="70"/>
        <v>2335</v>
      </c>
      <c r="C1103" s="2">
        <v>23351509</v>
      </c>
      <c r="D1103" s="2">
        <v>860001498</v>
      </c>
      <c r="E1103" s="2" t="str">
        <f t="shared" si="71"/>
        <v>23351509860001498</v>
      </c>
      <c r="F1103" s="8">
        <v>-975000</v>
      </c>
      <c r="G1103" s="2" t="s">
        <v>1049</v>
      </c>
      <c r="H1103" s="8">
        <f>+SUMIF(Ajustes!$C:$C,'Balance de Prueba'!$E1103,Ajustes!E:E)</f>
        <v>0</v>
      </c>
      <c r="I1103" s="8">
        <f>+SUMIF(Ajustes!$C:$C,'Balance de Prueba'!$E1103,Ajustes!F:F)</f>
        <v>0</v>
      </c>
      <c r="J1103" s="3">
        <f t="shared" si="72"/>
        <v>-975000</v>
      </c>
    </row>
    <row r="1104" spans="1:10" ht="12.75" hidden="1" customHeight="1" x14ac:dyDescent="0.3">
      <c r="A1104" s="2" t="str">
        <f t="shared" si="73"/>
        <v>23</v>
      </c>
      <c r="B1104" s="2" t="str">
        <f t="shared" si="70"/>
        <v>2335</v>
      </c>
      <c r="C1104" s="2">
        <v>23351509</v>
      </c>
      <c r="D1104" s="2">
        <v>890923384</v>
      </c>
      <c r="E1104" s="2" t="str">
        <f t="shared" si="71"/>
        <v>23351509890923384</v>
      </c>
      <c r="F1104" s="8">
        <v>-3548031</v>
      </c>
      <c r="G1104" s="2" t="s">
        <v>1050</v>
      </c>
      <c r="H1104" s="8">
        <f>+SUMIF(Ajustes!$C:$C,'Balance de Prueba'!$E1104,Ajustes!E:E)</f>
        <v>0</v>
      </c>
      <c r="I1104" s="8">
        <f>+SUMIF(Ajustes!$C:$C,'Balance de Prueba'!$E1104,Ajustes!F:F)</f>
        <v>0</v>
      </c>
      <c r="J1104" s="3">
        <f t="shared" si="72"/>
        <v>-3548031</v>
      </c>
    </row>
    <row r="1105" spans="1:10" ht="12.75" hidden="1" customHeight="1" x14ac:dyDescent="0.3">
      <c r="A1105" s="2" t="str">
        <f t="shared" si="73"/>
        <v>23</v>
      </c>
      <c r="B1105" s="2" t="str">
        <f t="shared" si="70"/>
        <v>2335</v>
      </c>
      <c r="C1105" s="2">
        <v>23351509</v>
      </c>
      <c r="D1105" s="2">
        <v>900205211</v>
      </c>
      <c r="E1105" s="2" t="str">
        <f t="shared" si="71"/>
        <v>23351509900205211</v>
      </c>
      <c r="F1105" s="8">
        <v>-5715</v>
      </c>
      <c r="G1105" s="2" t="s">
        <v>1051</v>
      </c>
      <c r="H1105" s="8">
        <f>+SUMIF(Ajustes!$C:$C,'Balance de Prueba'!$E1105,Ajustes!E:E)</f>
        <v>0</v>
      </c>
      <c r="I1105" s="8">
        <f>+SUMIF(Ajustes!$C:$C,'Balance de Prueba'!$E1105,Ajustes!F:F)</f>
        <v>0</v>
      </c>
      <c r="J1105" s="3">
        <f t="shared" si="72"/>
        <v>-5715</v>
      </c>
    </row>
    <row r="1106" spans="1:10" ht="12.75" hidden="1" customHeight="1" x14ac:dyDescent="0.3">
      <c r="A1106" s="2" t="str">
        <f t="shared" si="73"/>
        <v>23</v>
      </c>
      <c r="B1106" s="2" t="str">
        <f t="shared" si="70"/>
        <v>2335</v>
      </c>
      <c r="C1106" s="2">
        <v>23352009</v>
      </c>
      <c r="D1106" s="2">
        <v>275</v>
      </c>
      <c r="E1106" s="2" t="str">
        <f t="shared" si="71"/>
        <v>23352009275</v>
      </c>
      <c r="F1106" s="8">
        <v>-6993187</v>
      </c>
      <c r="G1106" s="2" t="s">
        <v>334</v>
      </c>
      <c r="H1106" s="8">
        <f>+SUMIF(Ajustes!$C:$C,'Balance de Prueba'!$E1106,Ajustes!E:E)</f>
        <v>0</v>
      </c>
      <c r="I1106" s="8">
        <f>+SUMIF(Ajustes!$C:$C,'Balance de Prueba'!$E1106,Ajustes!F:F)</f>
        <v>0</v>
      </c>
      <c r="J1106" s="3">
        <f t="shared" si="72"/>
        <v>-6993187</v>
      </c>
    </row>
    <row r="1107" spans="1:10" ht="12.75" hidden="1" customHeight="1" x14ac:dyDescent="0.3">
      <c r="A1107" s="2" t="str">
        <f t="shared" si="73"/>
        <v>23</v>
      </c>
      <c r="B1107" s="2" t="str">
        <f t="shared" si="70"/>
        <v>2335</v>
      </c>
      <c r="C1107" s="2">
        <v>23352509</v>
      </c>
      <c r="D1107" s="2">
        <v>1487</v>
      </c>
      <c r="E1107" s="2" t="str">
        <f t="shared" si="71"/>
        <v>233525091487</v>
      </c>
      <c r="F1107" s="8">
        <v>-12744054</v>
      </c>
      <c r="G1107" s="2" t="s">
        <v>1053</v>
      </c>
      <c r="H1107" s="8">
        <f>+SUMIF(Ajustes!$C:$C,'Balance de Prueba'!$E1107,Ajustes!E:E)</f>
        <v>0</v>
      </c>
      <c r="I1107" s="8">
        <f>+SUMIF(Ajustes!$C:$C,'Balance de Prueba'!$E1107,Ajustes!F:F)</f>
        <v>0</v>
      </c>
      <c r="J1107" s="3">
        <f t="shared" si="72"/>
        <v>-12744054</v>
      </c>
    </row>
    <row r="1108" spans="1:10" ht="12.75" hidden="1" customHeight="1" x14ac:dyDescent="0.3">
      <c r="A1108" s="2" t="str">
        <f t="shared" si="73"/>
        <v>23</v>
      </c>
      <c r="B1108" s="2" t="str">
        <f t="shared" si="70"/>
        <v>2335</v>
      </c>
      <c r="C1108" s="2">
        <v>23352509</v>
      </c>
      <c r="D1108" s="2">
        <v>3344519</v>
      </c>
      <c r="E1108" s="2" t="str">
        <f t="shared" si="71"/>
        <v>233525093344519</v>
      </c>
      <c r="F1108" s="8">
        <v>-3976000</v>
      </c>
      <c r="G1108" s="2" t="s">
        <v>1054</v>
      </c>
      <c r="H1108" s="8">
        <f>+SUMIF(Ajustes!$C:$C,'Balance de Prueba'!$E1108,Ajustes!E:E)</f>
        <v>0</v>
      </c>
      <c r="I1108" s="8">
        <f>+SUMIF(Ajustes!$C:$C,'Balance de Prueba'!$E1108,Ajustes!F:F)</f>
        <v>0</v>
      </c>
      <c r="J1108" s="3">
        <f t="shared" si="72"/>
        <v>-3976000</v>
      </c>
    </row>
    <row r="1109" spans="1:10" ht="12.75" hidden="1" customHeight="1" x14ac:dyDescent="0.3">
      <c r="A1109" s="2" t="str">
        <f t="shared" si="73"/>
        <v>23</v>
      </c>
      <c r="B1109" s="2" t="str">
        <f t="shared" si="70"/>
        <v>2335</v>
      </c>
      <c r="C1109" s="2">
        <v>23352509</v>
      </c>
      <c r="D1109" s="2">
        <v>42063861</v>
      </c>
      <c r="E1109" s="2" t="str">
        <f t="shared" si="71"/>
        <v>2335250942063861</v>
      </c>
      <c r="F1109" s="8">
        <v>-64960</v>
      </c>
      <c r="G1109" s="2" t="s">
        <v>1055</v>
      </c>
      <c r="H1109" s="8">
        <f>+SUMIF(Ajustes!$C:$C,'Balance de Prueba'!$E1109,Ajustes!E:E)</f>
        <v>0</v>
      </c>
      <c r="I1109" s="8">
        <f>+SUMIF(Ajustes!$C:$C,'Balance de Prueba'!$E1109,Ajustes!F:F)</f>
        <v>0</v>
      </c>
      <c r="J1109" s="3">
        <f t="shared" si="72"/>
        <v>-64960</v>
      </c>
    </row>
    <row r="1110" spans="1:10" ht="12.75" hidden="1" customHeight="1" x14ac:dyDescent="0.3">
      <c r="A1110" s="2" t="str">
        <f t="shared" si="73"/>
        <v>23</v>
      </c>
      <c r="B1110" s="2" t="str">
        <f t="shared" si="70"/>
        <v>2335</v>
      </c>
      <c r="C1110" s="2">
        <v>23352509</v>
      </c>
      <c r="D1110" s="2">
        <v>43405266</v>
      </c>
      <c r="E1110" s="2" t="str">
        <f t="shared" si="71"/>
        <v>2335250943405266</v>
      </c>
      <c r="F1110" s="8">
        <v>-960670</v>
      </c>
      <c r="G1110" s="2" t="s">
        <v>1056</v>
      </c>
      <c r="H1110" s="8">
        <f>+SUMIF(Ajustes!$C:$C,'Balance de Prueba'!$E1110,Ajustes!E:E)</f>
        <v>0</v>
      </c>
      <c r="I1110" s="8">
        <f>+SUMIF(Ajustes!$C:$C,'Balance de Prueba'!$E1110,Ajustes!F:F)</f>
        <v>0</v>
      </c>
      <c r="J1110" s="3">
        <f t="shared" si="72"/>
        <v>-960670</v>
      </c>
    </row>
    <row r="1111" spans="1:10" ht="12.75" hidden="1" customHeight="1" x14ac:dyDescent="0.3">
      <c r="A1111" s="2" t="str">
        <f t="shared" si="73"/>
        <v>23</v>
      </c>
      <c r="B1111" s="2" t="str">
        <f t="shared" si="70"/>
        <v>2335</v>
      </c>
      <c r="C1111" s="2">
        <v>23352509</v>
      </c>
      <c r="D1111" s="2">
        <v>800213744</v>
      </c>
      <c r="E1111" s="2" t="str">
        <f t="shared" si="71"/>
        <v>23352509800213744</v>
      </c>
      <c r="F1111" s="8">
        <v>-6660000</v>
      </c>
      <c r="G1111" s="2" t="s">
        <v>1052</v>
      </c>
      <c r="H1111" s="8">
        <f>+SUMIF(Ajustes!$C:$C,'Balance de Prueba'!$E1111,Ajustes!E:E)</f>
        <v>0</v>
      </c>
      <c r="I1111" s="8">
        <f>+SUMIF(Ajustes!$C:$C,'Balance de Prueba'!$E1111,Ajustes!F:F)</f>
        <v>0</v>
      </c>
      <c r="J1111" s="3">
        <f t="shared" si="72"/>
        <v>-6660000</v>
      </c>
    </row>
    <row r="1112" spans="1:10" ht="12.75" hidden="1" customHeight="1" x14ac:dyDescent="0.3">
      <c r="A1112" s="2" t="str">
        <f t="shared" si="73"/>
        <v>23</v>
      </c>
      <c r="B1112" s="2" t="str">
        <f t="shared" si="70"/>
        <v>2335</v>
      </c>
      <c r="C1112" s="2">
        <v>23352509</v>
      </c>
      <c r="D1112" s="2">
        <v>800254257</v>
      </c>
      <c r="E1112" s="2" t="str">
        <f t="shared" si="71"/>
        <v>23352509800254257</v>
      </c>
      <c r="F1112" s="8">
        <v>-1413167</v>
      </c>
      <c r="G1112" s="2" t="s">
        <v>1057</v>
      </c>
      <c r="H1112" s="8">
        <f>+SUMIF(Ajustes!$C:$C,'Balance de Prueba'!$E1112,Ajustes!E:E)</f>
        <v>0</v>
      </c>
      <c r="I1112" s="8">
        <f>+SUMIF(Ajustes!$C:$C,'Balance de Prueba'!$E1112,Ajustes!F:F)</f>
        <v>0</v>
      </c>
      <c r="J1112" s="3">
        <f t="shared" si="72"/>
        <v>-1413167</v>
      </c>
    </row>
    <row r="1113" spans="1:10" ht="12.75" hidden="1" customHeight="1" x14ac:dyDescent="0.3">
      <c r="A1113" s="2" t="str">
        <f t="shared" si="73"/>
        <v>23</v>
      </c>
      <c r="B1113" s="2" t="str">
        <f t="shared" si="70"/>
        <v>2335</v>
      </c>
      <c r="C1113" s="2">
        <v>23352509</v>
      </c>
      <c r="D1113" s="2">
        <v>890901226</v>
      </c>
      <c r="E1113" s="2" t="str">
        <f t="shared" si="71"/>
        <v>23352509890901226</v>
      </c>
      <c r="F1113" s="8">
        <v>-8138232</v>
      </c>
      <c r="G1113" s="2" t="s">
        <v>1058</v>
      </c>
      <c r="H1113" s="8">
        <f>+SUMIF(Ajustes!$C:$C,'Balance de Prueba'!$E1113,Ajustes!E:E)</f>
        <v>0</v>
      </c>
      <c r="I1113" s="8">
        <f>+SUMIF(Ajustes!$C:$C,'Balance de Prueba'!$E1113,Ajustes!F:F)</f>
        <v>0</v>
      </c>
      <c r="J1113" s="3">
        <f t="shared" si="72"/>
        <v>-8138232</v>
      </c>
    </row>
    <row r="1114" spans="1:10" ht="12.75" hidden="1" customHeight="1" x14ac:dyDescent="0.3">
      <c r="A1114" s="2" t="str">
        <f t="shared" si="73"/>
        <v>23</v>
      </c>
      <c r="B1114" s="2" t="str">
        <f t="shared" si="70"/>
        <v>2335</v>
      </c>
      <c r="C1114" s="2">
        <v>23352509</v>
      </c>
      <c r="D1114" s="2">
        <v>890902266</v>
      </c>
      <c r="E1114" s="2" t="str">
        <f t="shared" si="71"/>
        <v>23352509890902266</v>
      </c>
      <c r="F1114" s="8">
        <v>-3777001</v>
      </c>
      <c r="G1114" s="2" t="s">
        <v>1059</v>
      </c>
      <c r="H1114" s="8">
        <f>+SUMIF(Ajustes!$C:$C,'Balance de Prueba'!$E1114,Ajustes!E:E)</f>
        <v>0</v>
      </c>
      <c r="I1114" s="8">
        <f>+SUMIF(Ajustes!$C:$C,'Balance de Prueba'!$E1114,Ajustes!F:F)</f>
        <v>0</v>
      </c>
      <c r="J1114" s="3">
        <f t="shared" si="72"/>
        <v>-3777001</v>
      </c>
    </row>
    <row r="1115" spans="1:10" ht="12.75" hidden="1" customHeight="1" x14ac:dyDescent="0.3">
      <c r="A1115" s="2" t="str">
        <f t="shared" si="73"/>
        <v>23</v>
      </c>
      <c r="B1115" s="2" t="str">
        <f t="shared" si="70"/>
        <v>2335</v>
      </c>
      <c r="C1115" s="2">
        <v>23353009</v>
      </c>
      <c r="D1115" s="2">
        <v>8308030</v>
      </c>
      <c r="E1115" s="2" t="str">
        <f t="shared" si="71"/>
        <v>233530098308030</v>
      </c>
      <c r="F1115" s="8">
        <v>-577158</v>
      </c>
      <c r="G1115" s="2" t="s">
        <v>1061</v>
      </c>
      <c r="H1115" s="8">
        <f>+SUMIF(Ajustes!$C:$C,'Balance de Prueba'!$E1115,Ajustes!E:E)</f>
        <v>0</v>
      </c>
      <c r="I1115" s="8">
        <f>+SUMIF(Ajustes!$C:$C,'Balance de Prueba'!$E1115,Ajustes!F:F)</f>
        <v>0</v>
      </c>
      <c r="J1115" s="3">
        <f t="shared" si="72"/>
        <v>-577158</v>
      </c>
    </row>
    <row r="1116" spans="1:10" ht="12.75" hidden="1" customHeight="1" x14ac:dyDescent="0.3">
      <c r="A1116" s="2" t="str">
        <f t="shared" si="73"/>
        <v>23</v>
      </c>
      <c r="B1116" s="2" t="str">
        <f t="shared" si="70"/>
        <v>2335</v>
      </c>
      <c r="C1116" s="2">
        <v>23353009</v>
      </c>
      <c r="D1116" s="2">
        <v>32327794</v>
      </c>
      <c r="E1116" s="2" t="str">
        <f t="shared" si="71"/>
        <v>2335300932327794</v>
      </c>
      <c r="F1116" s="8">
        <v>-3403975</v>
      </c>
      <c r="G1116" s="2" t="s">
        <v>1060</v>
      </c>
      <c r="H1116" s="8">
        <f>+SUMIF(Ajustes!$C:$C,'Balance de Prueba'!$E1116,Ajustes!E:E)</f>
        <v>0</v>
      </c>
      <c r="I1116" s="8">
        <f>+SUMIF(Ajustes!$C:$C,'Balance de Prueba'!$E1116,Ajustes!F:F)</f>
        <v>0</v>
      </c>
      <c r="J1116" s="3">
        <f t="shared" si="72"/>
        <v>-3403975</v>
      </c>
    </row>
    <row r="1117" spans="1:10" ht="12.75" hidden="1" customHeight="1" x14ac:dyDescent="0.3">
      <c r="A1117" s="2" t="str">
        <f t="shared" si="73"/>
        <v>23</v>
      </c>
      <c r="B1117" s="2" t="str">
        <f t="shared" si="70"/>
        <v>2335</v>
      </c>
      <c r="C1117" s="2">
        <v>23353009</v>
      </c>
      <c r="D1117" s="2">
        <v>71649656</v>
      </c>
      <c r="E1117" s="2" t="str">
        <f t="shared" si="71"/>
        <v>2335300971649656</v>
      </c>
      <c r="F1117" s="8">
        <v>-3160983</v>
      </c>
      <c r="G1117" s="2" t="s">
        <v>1062</v>
      </c>
      <c r="H1117" s="8">
        <f>+SUMIF(Ajustes!$C:$C,'Balance de Prueba'!$E1117,Ajustes!E:E)</f>
        <v>0</v>
      </c>
      <c r="I1117" s="8">
        <f>+SUMIF(Ajustes!$C:$C,'Balance de Prueba'!$E1117,Ajustes!F:F)</f>
        <v>0</v>
      </c>
      <c r="J1117" s="3">
        <f t="shared" si="72"/>
        <v>-3160983</v>
      </c>
    </row>
    <row r="1118" spans="1:10" ht="12.75" hidden="1" customHeight="1" x14ac:dyDescent="0.3">
      <c r="A1118" s="2" t="str">
        <f t="shared" si="73"/>
        <v>23</v>
      </c>
      <c r="B1118" s="2" t="str">
        <f t="shared" si="70"/>
        <v>2335</v>
      </c>
      <c r="C1118" s="2">
        <v>23353009</v>
      </c>
      <c r="D1118" s="2">
        <v>800130708</v>
      </c>
      <c r="E1118" s="2" t="str">
        <f t="shared" si="71"/>
        <v>23353009800130708</v>
      </c>
      <c r="F1118" s="8">
        <v>-1469974</v>
      </c>
      <c r="G1118" s="2" t="s">
        <v>1063</v>
      </c>
      <c r="H1118" s="8">
        <f>+SUMIF(Ajustes!$C:$C,'Balance de Prueba'!$E1118,Ajustes!E:E)</f>
        <v>0</v>
      </c>
      <c r="I1118" s="8">
        <f>+SUMIF(Ajustes!$C:$C,'Balance de Prueba'!$E1118,Ajustes!F:F)</f>
        <v>0</v>
      </c>
      <c r="J1118" s="3">
        <f t="shared" si="72"/>
        <v>-1469974</v>
      </c>
    </row>
    <row r="1119" spans="1:10" ht="12.75" hidden="1" customHeight="1" x14ac:dyDescent="0.3">
      <c r="A1119" s="2" t="str">
        <f t="shared" si="73"/>
        <v>23</v>
      </c>
      <c r="B1119" s="2" t="str">
        <f t="shared" si="70"/>
        <v>2335</v>
      </c>
      <c r="C1119" s="2">
        <v>23353009</v>
      </c>
      <c r="D1119" s="2">
        <v>800227405</v>
      </c>
      <c r="E1119" s="2" t="str">
        <f t="shared" si="71"/>
        <v>23353009800227405</v>
      </c>
      <c r="F1119" s="8">
        <v>-1131072</v>
      </c>
      <c r="G1119" s="2" t="s">
        <v>101</v>
      </c>
      <c r="H1119" s="8">
        <f>+SUMIF(Ajustes!$C:$C,'Balance de Prueba'!$E1119,Ajustes!E:E)</f>
        <v>0</v>
      </c>
      <c r="I1119" s="8">
        <f>+SUMIF(Ajustes!$C:$C,'Balance de Prueba'!$E1119,Ajustes!F:F)</f>
        <v>0</v>
      </c>
      <c r="J1119" s="3">
        <f t="shared" si="72"/>
        <v>-1131072</v>
      </c>
    </row>
    <row r="1120" spans="1:10" ht="12.75" hidden="1" customHeight="1" x14ac:dyDescent="0.3">
      <c r="A1120" s="2" t="str">
        <f t="shared" si="73"/>
        <v>23</v>
      </c>
      <c r="B1120" s="2" t="str">
        <f t="shared" si="70"/>
        <v>2335</v>
      </c>
      <c r="C1120" s="2">
        <v>23353009</v>
      </c>
      <c r="D1120" s="2">
        <v>811000740</v>
      </c>
      <c r="E1120" s="2" t="str">
        <f t="shared" si="71"/>
        <v>23353009811000740</v>
      </c>
      <c r="F1120" s="8">
        <v>-303340</v>
      </c>
      <c r="G1120" s="2" t="s">
        <v>1064</v>
      </c>
      <c r="H1120" s="8">
        <f>+SUMIF(Ajustes!$C:$C,'Balance de Prueba'!$E1120,Ajustes!E:E)</f>
        <v>0</v>
      </c>
      <c r="I1120" s="8">
        <f>+SUMIF(Ajustes!$C:$C,'Balance de Prueba'!$E1120,Ajustes!F:F)</f>
        <v>0</v>
      </c>
      <c r="J1120" s="3">
        <f t="shared" si="72"/>
        <v>-303340</v>
      </c>
    </row>
    <row r="1121" spans="1:10" ht="12.75" hidden="1" customHeight="1" x14ac:dyDescent="0.3">
      <c r="A1121" s="2" t="str">
        <f t="shared" si="73"/>
        <v>23</v>
      </c>
      <c r="B1121" s="2" t="str">
        <f t="shared" si="70"/>
        <v>2335</v>
      </c>
      <c r="C1121" s="2">
        <v>23353009</v>
      </c>
      <c r="D1121" s="2">
        <v>811006418</v>
      </c>
      <c r="E1121" s="2" t="str">
        <f t="shared" si="71"/>
        <v>23353009811006418</v>
      </c>
      <c r="F1121" s="8">
        <v>-751856</v>
      </c>
      <c r="G1121" s="2" t="s">
        <v>1065</v>
      </c>
      <c r="H1121" s="8">
        <f>+SUMIF(Ajustes!$C:$C,'Balance de Prueba'!$E1121,Ajustes!E:E)</f>
        <v>0</v>
      </c>
      <c r="I1121" s="8">
        <f>+SUMIF(Ajustes!$C:$C,'Balance de Prueba'!$E1121,Ajustes!F:F)</f>
        <v>0</v>
      </c>
      <c r="J1121" s="3">
        <f t="shared" si="72"/>
        <v>-751856</v>
      </c>
    </row>
    <row r="1122" spans="1:10" ht="12.75" hidden="1" customHeight="1" x14ac:dyDescent="0.3">
      <c r="A1122" s="2" t="str">
        <f t="shared" si="73"/>
        <v>23</v>
      </c>
      <c r="B1122" s="2" t="str">
        <f t="shared" si="70"/>
        <v>2335</v>
      </c>
      <c r="C1122" s="2">
        <v>23353009</v>
      </c>
      <c r="D1122" s="2">
        <v>860013951</v>
      </c>
      <c r="E1122" s="2" t="str">
        <f t="shared" si="71"/>
        <v>23353009860013951</v>
      </c>
      <c r="F1122" s="8">
        <v>-25667738</v>
      </c>
      <c r="G1122" s="2" t="s">
        <v>1066</v>
      </c>
      <c r="H1122" s="8">
        <f>+SUMIF(Ajustes!$C:$C,'Balance de Prueba'!$E1122,Ajustes!E:E)</f>
        <v>0</v>
      </c>
      <c r="I1122" s="8">
        <f>+SUMIF(Ajustes!$C:$C,'Balance de Prueba'!$E1122,Ajustes!F:F)</f>
        <v>0</v>
      </c>
      <c r="J1122" s="3">
        <f t="shared" si="72"/>
        <v>-25667738</v>
      </c>
    </row>
    <row r="1123" spans="1:10" ht="12.75" hidden="1" customHeight="1" x14ac:dyDescent="0.3">
      <c r="A1123" s="2" t="str">
        <f t="shared" si="73"/>
        <v>23</v>
      </c>
      <c r="B1123" s="2" t="str">
        <f t="shared" si="70"/>
        <v>2335</v>
      </c>
      <c r="C1123" s="2">
        <v>23353009</v>
      </c>
      <c r="D1123" s="2">
        <v>860502609</v>
      </c>
      <c r="E1123" s="2" t="str">
        <f t="shared" si="71"/>
        <v>23353009860502609</v>
      </c>
      <c r="F1123" s="8">
        <v>-307524</v>
      </c>
      <c r="G1123" s="2" t="s">
        <v>1067</v>
      </c>
      <c r="H1123" s="8">
        <f>+SUMIF(Ajustes!$C:$C,'Balance de Prueba'!$E1123,Ajustes!E:E)</f>
        <v>0</v>
      </c>
      <c r="I1123" s="8">
        <f>+SUMIF(Ajustes!$C:$C,'Balance de Prueba'!$E1123,Ajustes!F:F)</f>
        <v>0</v>
      </c>
      <c r="J1123" s="3">
        <f t="shared" si="72"/>
        <v>-307524</v>
      </c>
    </row>
    <row r="1124" spans="1:10" ht="12.75" hidden="1" customHeight="1" x14ac:dyDescent="0.3">
      <c r="A1124" s="2" t="str">
        <f t="shared" si="73"/>
        <v>23</v>
      </c>
      <c r="B1124" s="2" t="str">
        <f t="shared" si="70"/>
        <v>2335</v>
      </c>
      <c r="C1124" s="2">
        <v>23353009</v>
      </c>
      <c r="D1124" s="2">
        <v>890900424</v>
      </c>
      <c r="E1124" s="2" t="str">
        <f t="shared" si="71"/>
        <v>23353009890900424</v>
      </c>
      <c r="F1124" s="8">
        <v>-327048</v>
      </c>
      <c r="G1124" s="2" t="s">
        <v>1068</v>
      </c>
      <c r="H1124" s="8">
        <f>+SUMIF(Ajustes!$C:$C,'Balance de Prueba'!$E1124,Ajustes!E:E)</f>
        <v>0</v>
      </c>
      <c r="I1124" s="8">
        <f>+SUMIF(Ajustes!$C:$C,'Balance de Prueba'!$E1124,Ajustes!F:F)</f>
        <v>0</v>
      </c>
      <c r="J1124" s="3">
        <f t="shared" si="72"/>
        <v>-327048</v>
      </c>
    </row>
    <row r="1125" spans="1:10" ht="12.75" hidden="1" customHeight="1" x14ac:dyDescent="0.3">
      <c r="A1125" s="2" t="str">
        <f t="shared" si="73"/>
        <v>23</v>
      </c>
      <c r="B1125" s="2" t="str">
        <f t="shared" si="70"/>
        <v>2335</v>
      </c>
      <c r="C1125" s="2">
        <v>23353009</v>
      </c>
      <c r="D1125" s="2">
        <v>890905331</v>
      </c>
      <c r="E1125" s="2" t="str">
        <f t="shared" si="71"/>
        <v>23353009890905331</v>
      </c>
      <c r="F1125" s="8">
        <v>-1722782</v>
      </c>
      <c r="G1125" s="2" t="s">
        <v>1069</v>
      </c>
      <c r="H1125" s="8">
        <f>+SUMIF(Ajustes!$C:$C,'Balance de Prueba'!$E1125,Ajustes!E:E)</f>
        <v>0</v>
      </c>
      <c r="I1125" s="8">
        <f>+SUMIF(Ajustes!$C:$C,'Balance de Prueba'!$E1125,Ajustes!F:F)</f>
        <v>0</v>
      </c>
      <c r="J1125" s="3">
        <f t="shared" si="72"/>
        <v>-1722782</v>
      </c>
    </row>
    <row r="1126" spans="1:10" ht="12.75" hidden="1" customHeight="1" x14ac:dyDescent="0.3">
      <c r="A1126" s="2" t="str">
        <f t="shared" si="73"/>
        <v>23</v>
      </c>
      <c r="B1126" s="2" t="str">
        <f t="shared" si="70"/>
        <v>2335</v>
      </c>
      <c r="C1126" s="2">
        <v>23353009</v>
      </c>
      <c r="D1126" s="2">
        <v>890922586</v>
      </c>
      <c r="E1126" s="2" t="str">
        <f t="shared" si="71"/>
        <v>23353009890922586</v>
      </c>
      <c r="F1126" s="8">
        <v>-21673866</v>
      </c>
      <c r="G1126" s="2" t="s">
        <v>242</v>
      </c>
      <c r="H1126" s="8">
        <f>+SUMIF(Ajustes!$C:$C,'Balance de Prueba'!$E1126,Ajustes!E:E)</f>
        <v>0</v>
      </c>
      <c r="I1126" s="8">
        <f>+SUMIF(Ajustes!$C:$C,'Balance de Prueba'!$E1126,Ajustes!F:F)</f>
        <v>0</v>
      </c>
      <c r="J1126" s="3">
        <f t="shared" si="72"/>
        <v>-21673866</v>
      </c>
    </row>
    <row r="1127" spans="1:10" ht="12.75" hidden="1" customHeight="1" x14ac:dyDescent="0.3">
      <c r="A1127" s="2" t="str">
        <f t="shared" si="73"/>
        <v>23</v>
      </c>
      <c r="B1127" s="2" t="str">
        <f t="shared" si="70"/>
        <v>2335</v>
      </c>
      <c r="C1127" s="2">
        <v>23353009</v>
      </c>
      <c r="D1127" s="2">
        <v>890936707</v>
      </c>
      <c r="E1127" s="2" t="str">
        <f t="shared" si="71"/>
        <v>23353009890936707</v>
      </c>
      <c r="F1127" s="8">
        <v>-57065556</v>
      </c>
      <c r="G1127" s="2" t="s">
        <v>1070</v>
      </c>
      <c r="H1127" s="8">
        <f>+SUMIF(Ajustes!$C:$C,'Balance de Prueba'!$E1127,Ajustes!E:E)</f>
        <v>0</v>
      </c>
      <c r="I1127" s="8">
        <f>+SUMIF(Ajustes!$C:$C,'Balance de Prueba'!$E1127,Ajustes!F:F)</f>
        <v>0</v>
      </c>
      <c r="J1127" s="3">
        <f t="shared" si="72"/>
        <v>-57065556</v>
      </c>
    </row>
    <row r="1128" spans="1:10" ht="12.75" hidden="1" customHeight="1" x14ac:dyDescent="0.3">
      <c r="A1128" s="2" t="str">
        <f t="shared" si="73"/>
        <v>23</v>
      </c>
      <c r="B1128" s="2" t="str">
        <f t="shared" si="70"/>
        <v>2335</v>
      </c>
      <c r="C1128" s="2">
        <v>23353009</v>
      </c>
      <c r="D1128" s="2">
        <v>900271272</v>
      </c>
      <c r="E1128" s="2" t="str">
        <f t="shared" si="71"/>
        <v>23353009900271272</v>
      </c>
      <c r="F1128" s="8">
        <v>-2747983</v>
      </c>
      <c r="G1128" s="2" t="s">
        <v>1071</v>
      </c>
      <c r="H1128" s="8">
        <f>+SUMIF(Ajustes!$C:$C,'Balance de Prueba'!$E1128,Ajustes!E:E)</f>
        <v>0</v>
      </c>
      <c r="I1128" s="8">
        <f>+SUMIF(Ajustes!$C:$C,'Balance de Prueba'!$E1128,Ajustes!F:F)</f>
        <v>0</v>
      </c>
      <c r="J1128" s="3">
        <f t="shared" si="72"/>
        <v>-2747983</v>
      </c>
    </row>
    <row r="1129" spans="1:10" ht="12.75" hidden="1" customHeight="1" x14ac:dyDescent="0.3">
      <c r="A1129" s="2" t="str">
        <f t="shared" si="73"/>
        <v>23</v>
      </c>
      <c r="B1129" s="2" t="str">
        <f t="shared" si="70"/>
        <v>2335</v>
      </c>
      <c r="C1129" s="2">
        <v>23353009</v>
      </c>
      <c r="D1129" s="2">
        <v>900639376</v>
      </c>
      <c r="E1129" s="2" t="str">
        <f t="shared" si="71"/>
        <v>23353009900639376</v>
      </c>
      <c r="F1129" s="8">
        <v>-28068592</v>
      </c>
      <c r="G1129" s="2" t="s">
        <v>1072</v>
      </c>
      <c r="H1129" s="8">
        <f>+SUMIF(Ajustes!$C:$C,'Balance de Prueba'!$E1129,Ajustes!E:E)</f>
        <v>0</v>
      </c>
      <c r="I1129" s="8">
        <f>+SUMIF(Ajustes!$C:$C,'Balance de Prueba'!$E1129,Ajustes!F:F)</f>
        <v>0</v>
      </c>
      <c r="J1129" s="3">
        <f t="shared" si="72"/>
        <v>-28068592</v>
      </c>
    </row>
    <row r="1130" spans="1:10" ht="12.75" hidden="1" customHeight="1" x14ac:dyDescent="0.3">
      <c r="A1130" s="2" t="str">
        <f t="shared" si="73"/>
        <v>23</v>
      </c>
      <c r="B1130" s="2" t="str">
        <f t="shared" si="70"/>
        <v>2335</v>
      </c>
      <c r="C1130" s="2">
        <v>23353009</v>
      </c>
      <c r="D1130" s="2">
        <v>900666414</v>
      </c>
      <c r="E1130" s="2" t="str">
        <f t="shared" si="71"/>
        <v>23353009900666414</v>
      </c>
      <c r="F1130" s="8">
        <v>-377758</v>
      </c>
      <c r="G1130" s="2" t="s">
        <v>1060</v>
      </c>
      <c r="H1130" s="8">
        <f>+SUMIF(Ajustes!$C:$C,'Balance de Prueba'!$E1130,Ajustes!E:E)</f>
        <v>0</v>
      </c>
      <c r="I1130" s="8">
        <f>+SUMIF(Ajustes!$C:$C,'Balance de Prueba'!$E1130,Ajustes!F:F)</f>
        <v>0</v>
      </c>
      <c r="J1130" s="3">
        <f t="shared" si="72"/>
        <v>-377758</v>
      </c>
    </row>
    <row r="1131" spans="1:10" ht="12.75" hidden="1" customHeight="1" x14ac:dyDescent="0.3">
      <c r="A1131" s="2" t="str">
        <f t="shared" si="73"/>
        <v>23</v>
      </c>
      <c r="B1131" s="2" t="str">
        <f t="shared" si="70"/>
        <v>2335</v>
      </c>
      <c r="C1131" s="2">
        <v>23353509</v>
      </c>
      <c r="D1131" s="2">
        <v>3602855</v>
      </c>
      <c r="E1131" s="2" t="str">
        <f t="shared" si="71"/>
        <v>233535093602855</v>
      </c>
      <c r="F1131" s="8">
        <v>-2807664</v>
      </c>
      <c r="G1131" s="2" t="s">
        <v>1074</v>
      </c>
      <c r="H1131" s="8">
        <f>+SUMIF(Ajustes!$C:$C,'Balance de Prueba'!$E1131,Ajustes!E:E)</f>
        <v>0</v>
      </c>
      <c r="I1131" s="8">
        <f>+SUMIF(Ajustes!$C:$C,'Balance de Prueba'!$E1131,Ajustes!F:F)</f>
        <v>0</v>
      </c>
      <c r="J1131" s="3">
        <f t="shared" si="72"/>
        <v>-2807664</v>
      </c>
    </row>
    <row r="1132" spans="1:10" ht="12.75" hidden="1" customHeight="1" x14ac:dyDescent="0.3">
      <c r="A1132" s="2" t="str">
        <f t="shared" si="73"/>
        <v>23</v>
      </c>
      <c r="B1132" s="2" t="str">
        <f t="shared" si="70"/>
        <v>2335</v>
      </c>
      <c r="C1132" s="2">
        <v>23353509</v>
      </c>
      <c r="D1132" s="2">
        <v>21769264</v>
      </c>
      <c r="E1132" s="2" t="str">
        <f t="shared" si="71"/>
        <v>2335350921769264</v>
      </c>
      <c r="F1132" s="8">
        <v>-60280</v>
      </c>
      <c r="G1132" s="2" t="s">
        <v>1075</v>
      </c>
      <c r="H1132" s="8">
        <f>+SUMIF(Ajustes!$C:$C,'Balance de Prueba'!$E1132,Ajustes!E:E)</f>
        <v>0</v>
      </c>
      <c r="I1132" s="8">
        <f>+SUMIF(Ajustes!$C:$C,'Balance de Prueba'!$E1132,Ajustes!F:F)</f>
        <v>0</v>
      </c>
      <c r="J1132" s="3">
        <f t="shared" si="72"/>
        <v>-60280</v>
      </c>
    </row>
    <row r="1133" spans="1:10" ht="12.75" hidden="1" customHeight="1" x14ac:dyDescent="0.3">
      <c r="A1133" s="2" t="str">
        <f t="shared" si="73"/>
        <v>23</v>
      </c>
      <c r="B1133" s="2" t="str">
        <f t="shared" si="70"/>
        <v>2335</v>
      </c>
      <c r="C1133" s="2">
        <v>23353509</v>
      </c>
      <c r="D1133" s="2">
        <v>71266508</v>
      </c>
      <c r="E1133" s="2" t="str">
        <f t="shared" si="71"/>
        <v>2335350971266508</v>
      </c>
      <c r="F1133" s="8">
        <v>-504160</v>
      </c>
      <c r="G1133" s="2" t="s">
        <v>1076</v>
      </c>
      <c r="H1133" s="8">
        <f>+SUMIF(Ajustes!$C:$C,'Balance de Prueba'!$E1133,Ajustes!E:E)</f>
        <v>0</v>
      </c>
      <c r="I1133" s="8">
        <f>+SUMIF(Ajustes!$C:$C,'Balance de Prueba'!$E1133,Ajustes!F:F)</f>
        <v>0</v>
      </c>
      <c r="J1133" s="3">
        <f t="shared" si="72"/>
        <v>-504160</v>
      </c>
    </row>
    <row r="1134" spans="1:10" ht="12.75" hidden="1" customHeight="1" x14ac:dyDescent="0.3">
      <c r="A1134" s="2" t="str">
        <f t="shared" si="73"/>
        <v>23</v>
      </c>
      <c r="B1134" s="2" t="str">
        <f t="shared" si="70"/>
        <v>2335</v>
      </c>
      <c r="C1134" s="2">
        <v>23353509</v>
      </c>
      <c r="D1134" s="2">
        <v>800130047</v>
      </c>
      <c r="E1134" s="2" t="str">
        <f t="shared" si="71"/>
        <v>23353509800130047</v>
      </c>
      <c r="F1134" s="8">
        <v>-1089136</v>
      </c>
      <c r="G1134" s="2" t="s">
        <v>1077</v>
      </c>
      <c r="H1134" s="8">
        <f>+SUMIF(Ajustes!$C:$C,'Balance de Prueba'!$E1134,Ajustes!E:E)</f>
        <v>0</v>
      </c>
      <c r="I1134" s="8">
        <f>+SUMIF(Ajustes!$C:$C,'Balance de Prueba'!$E1134,Ajustes!F:F)</f>
        <v>0</v>
      </c>
      <c r="J1134" s="3">
        <f t="shared" si="72"/>
        <v>-1089136</v>
      </c>
    </row>
    <row r="1135" spans="1:10" ht="12.75" hidden="1" customHeight="1" x14ac:dyDescent="0.3">
      <c r="A1135" s="2" t="str">
        <f t="shared" si="73"/>
        <v>23</v>
      </c>
      <c r="B1135" s="2" t="str">
        <f t="shared" si="70"/>
        <v>2335</v>
      </c>
      <c r="C1135" s="2">
        <v>23353509</v>
      </c>
      <c r="D1135" s="2">
        <v>800134634</v>
      </c>
      <c r="E1135" s="2" t="str">
        <f t="shared" si="71"/>
        <v>23353509800134634</v>
      </c>
      <c r="F1135" s="8">
        <v>-603200</v>
      </c>
      <c r="G1135" s="2" t="s">
        <v>1073</v>
      </c>
      <c r="H1135" s="8">
        <f>+SUMIF(Ajustes!$C:$C,'Balance de Prueba'!$E1135,Ajustes!E:E)</f>
        <v>0</v>
      </c>
      <c r="I1135" s="8">
        <f>+SUMIF(Ajustes!$C:$C,'Balance de Prueba'!$E1135,Ajustes!F:F)</f>
        <v>0</v>
      </c>
      <c r="J1135" s="3">
        <f t="shared" si="72"/>
        <v>-603200</v>
      </c>
    </row>
    <row r="1136" spans="1:10" ht="12.75" hidden="1" customHeight="1" x14ac:dyDescent="0.3">
      <c r="A1136" s="2" t="str">
        <f t="shared" si="73"/>
        <v>23</v>
      </c>
      <c r="B1136" s="2" t="str">
        <f t="shared" si="70"/>
        <v>2335</v>
      </c>
      <c r="C1136" s="2">
        <v>23353509</v>
      </c>
      <c r="D1136" s="2">
        <v>800203168</v>
      </c>
      <c r="E1136" s="2" t="str">
        <f t="shared" si="71"/>
        <v>23353509800203168</v>
      </c>
      <c r="F1136" s="8">
        <v>-180189</v>
      </c>
      <c r="G1136" s="2" t="s">
        <v>1078</v>
      </c>
      <c r="H1136" s="8">
        <f>+SUMIF(Ajustes!$C:$C,'Balance de Prueba'!$E1136,Ajustes!E:E)</f>
        <v>0</v>
      </c>
      <c r="I1136" s="8">
        <f>+SUMIF(Ajustes!$C:$C,'Balance de Prueba'!$E1136,Ajustes!F:F)</f>
        <v>0</v>
      </c>
      <c r="J1136" s="3">
        <f t="shared" si="72"/>
        <v>-180189</v>
      </c>
    </row>
    <row r="1137" spans="1:10" ht="12.75" hidden="1" customHeight="1" x14ac:dyDescent="0.3">
      <c r="A1137" s="2" t="str">
        <f t="shared" si="73"/>
        <v>23</v>
      </c>
      <c r="B1137" s="2" t="str">
        <f t="shared" si="70"/>
        <v>2335</v>
      </c>
      <c r="C1137" s="2">
        <v>23353509</v>
      </c>
      <c r="D1137" s="2">
        <v>800206659</v>
      </c>
      <c r="E1137" s="2" t="str">
        <f t="shared" si="71"/>
        <v>23353509800206659</v>
      </c>
      <c r="F1137" s="8">
        <v>-31544830</v>
      </c>
      <c r="G1137" s="2" t="s">
        <v>1079</v>
      </c>
      <c r="H1137" s="8">
        <f>+SUMIF(Ajustes!$C:$C,'Balance de Prueba'!$E1137,Ajustes!E:E)</f>
        <v>0</v>
      </c>
      <c r="I1137" s="8">
        <f>+SUMIF(Ajustes!$C:$C,'Balance de Prueba'!$E1137,Ajustes!F:F)</f>
        <v>0</v>
      </c>
      <c r="J1137" s="3">
        <f t="shared" si="72"/>
        <v>-31544830</v>
      </c>
    </row>
    <row r="1138" spans="1:10" ht="12.75" hidden="1" customHeight="1" x14ac:dyDescent="0.3">
      <c r="A1138" s="2" t="str">
        <f t="shared" si="73"/>
        <v>23</v>
      </c>
      <c r="B1138" s="2" t="str">
        <f t="shared" si="70"/>
        <v>2335</v>
      </c>
      <c r="C1138" s="2">
        <v>23353509</v>
      </c>
      <c r="D1138" s="2">
        <v>811010139</v>
      </c>
      <c r="E1138" s="2" t="str">
        <f t="shared" si="71"/>
        <v>23353509811010139</v>
      </c>
      <c r="F1138" s="8">
        <v>-2856000</v>
      </c>
      <c r="G1138" s="2" t="s">
        <v>935</v>
      </c>
      <c r="H1138" s="8">
        <f>+SUMIF(Ajustes!$C:$C,'Balance de Prueba'!$E1138,Ajustes!E:E)</f>
        <v>0</v>
      </c>
      <c r="I1138" s="8">
        <f>+SUMIF(Ajustes!$C:$C,'Balance de Prueba'!$E1138,Ajustes!F:F)</f>
        <v>0</v>
      </c>
      <c r="J1138" s="3">
        <f t="shared" si="72"/>
        <v>-2856000</v>
      </c>
    </row>
    <row r="1139" spans="1:10" ht="12.75" hidden="1" customHeight="1" x14ac:dyDescent="0.3">
      <c r="A1139" s="2" t="str">
        <f t="shared" si="73"/>
        <v>23</v>
      </c>
      <c r="B1139" s="2" t="str">
        <f t="shared" si="70"/>
        <v>2335</v>
      </c>
      <c r="C1139" s="2">
        <v>23353509</v>
      </c>
      <c r="D1139" s="2">
        <v>811011137</v>
      </c>
      <c r="E1139" s="2" t="str">
        <f t="shared" si="71"/>
        <v>23353509811011137</v>
      </c>
      <c r="F1139" s="8">
        <v>-3180800</v>
      </c>
      <c r="G1139" s="2" t="s">
        <v>1073</v>
      </c>
      <c r="H1139" s="8">
        <f>+SUMIF(Ajustes!$C:$C,'Balance de Prueba'!$E1139,Ajustes!E:E)</f>
        <v>0</v>
      </c>
      <c r="I1139" s="8">
        <f>+SUMIF(Ajustes!$C:$C,'Balance de Prueba'!$E1139,Ajustes!F:F)</f>
        <v>0</v>
      </c>
      <c r="J1139" s="3">
        <f t="shared" si="72"/>
        <v>-3180800</v>
      </c>
    </row>
    <row r="1140" spans="1:10" ht="12.75" hidden="1" customHeight="1" x14ac:dyDescent="0.3">
      <c r="A1140" s="2" t="str">
        <f t="shared" si="73"/>
        <v>23</v>
      </c>
      <c r="B1140" s="2" t="str">
        <f t="shared" si="70"/>
        <v>2335</v>
      </c>
      <c r="C1140" s="2">
        <v>23353509</v>
      </c>
      <c r="D1140" s="2">
        <v>811026404</v>
      </c>
      <c r="E1140" s="2" t="str">
        <f t="shared" si="71"/>
        <v>23353509811026404</v>
      </c>
      <c r="F1140" s="8">
        <v>-840632</v>
      </c>
      <c r="G1140" s="2" t="s">
        <v>1080</v>
      </c>
      <c r="H1140" s="8">
        <f>+SUMIF(Ajustes!$C:$C,'Balance de Prueba'!$E1140,Ajustes!E:E)</f>
        <v>0</v>
      </c>
      <c r="I1140" s="8">
        <f>+SUMIF(Ajustes!$C:$C,'Balance de Prueba'!$E1140,Ajustes!F:F)</f>
        <v>0</v>
      </c>
      <c r="J1140" s="3">
        <f t="shared" si="72"/>
        <v>-840632</v>
      </c>
    </row>
    <row r="1141" spans="1:10" ht="12.75" hidden="1" customHeight="1" x14ac:dyDescent="0.3">
      <c r="A1141" s="2" t="str">
        <f t="shared" si="73"/>
        <v>23</v>
      </c>
      <c r="B1141" s="2" t="str">
        <f t="shared" si="70"/>
        <v>2335</v>
      </c>
      <c r="C1141" s="2">
        <v>23353509</v>
      </c>
      <c r="D1141" s="2">
        <v>811026617</v>
      </c>
      <c r="E1141" s="2" t="str">
        <f t="shared" si="71"/>
        <v>23353509811026617</v>
      </c>
      <c r="F1141" s="8">
        <v>-212624</v>
      </c>
      <c r="G1141" s="2" t="s">
        <v>941</v>
      </c>
      <c r="H1141" s="8">
        <f>+SUMIF(Ajustes!$C:$C,'Balance de Prueba'!$E1141,Ajustes!E:E)</f>
        <v>0</v>
      </c>
      <c r="I1141" s="8">
        <f>+SUMIF(Ajustes!$C:$C,'Balance de Prueba'!$E1141,Ajustes!F:F)</f>
        <v>0</v>
      </c>
      <c r="J1141" s="3">
        <f t="shared" si="72"/>
        <v>-212624</v>
      </c>
    </row>
    <row r="1142" spans="1:10" ht="12.75" hidden="1" customHeight="1" x14ac:dyDescent="0.3">
      <c r="A1142" s="2" t="str">
        <f t="shared" si="73"/>
        <v>23</v>
      </c>
      <c r="B1142" s="2" t="str">
        <f t="shared" si="70"/>
        <v>2335</v>
      </c>
      <c r="C1142" s="2">
        <v>23353509</v>
      </c>
      <c r="D1142" s="2">
        <v>811026794</v>
      </c>
      <c r="E1142" s="2" t="str">
        <f t="shared" si="71"/>
        <v>23353509811026794</v>
      </c>
      <c r="F1142" s="8">
        <v>-1094904</v>
      </c>
      <c r="G1142" s="2" t="s">
        <v>1081</v>
      </c>
      <c r="H1142" s="8">
        <f>+SUMIF(Ajustes!$C:$C,'Balance de Prueba'!$E1142,Ajustes!E:E)</f>
        <v>0</v>
      </c>
      <c r="I1142" s="8">
        <f>+SUMIF(Ajustes!$C:$C,'Balance de Prueba'!$E1142,Ajustes!F:F)</f>
        <v>0</v>
      </c>
      <c r="J1142" s="3">
        <f t="shared" si="72"/>
        <v>-1094904</v>
      </c>
    </row>
    <row r="1143" spans="1:10" ht="12.75" hidden="1" customHeight="1" x14ac:dyDescent="0.3">
      <c r="A1143" s="2" t="str">
        <f t="shared" si="73"/>
        <v>23</v>
      </c>
      <c r="B1143" s="2" t="str">
        <f t="shared" si="70"/>
        <v>2335</v>
      </c>
      <c r="C1143" s="2">
        <v>23353509</v>
      </c>
      <c r="D1143" s="2">
        <v>811028148</v>
      </c>
      <c r="E1143" s="2" t="str">
        <f t="shared" si="71"/>
        <v>23353509811028148</v>
      </c>
      <c r="F1143" s="8">
        <v>-5974887</v>
      </c>
      <c r="G1143" s="2" t="s">
        <v>1082</v>
      </c>
      <c r="H1143" s="8">
        <f>+SUMIF(Ajustes!$C:$C,'Balance de Prueba'!$E1143,Ajustes!E:E)</f>
        <v>0</v>
      </c>
      <c r="I1143" s="8">
        <f>+SUMIF(Ajustes!$C:$C,'Balance de Prueba'!$E1143,Ajustes!F:F)</f>
        <v>0</v>
      </c>
      <c r="J1143" s="3">
        <f t="shared" si="72"/>
        <v>-5974887</v>
      </c>
    </row>
    <row r="1144" spans="1:10" ht="12.75" hidden="1" customHeight="1" x14ac:dyDescent="0.3">
      <c r="A1144" s="2" t="str">
        <f t="shared" si="73"/>
        <v>23</v>
      </c>
      <c r="B1144" s="2" t="str">
        <f t="shared" si="70"/>
        <v>2335</v>
      </c>
      <c r="C1144" s="2">
        <v>23353509</v>
      </c>
      <c r="D1144" s="2">
        <v>811031784</v>
      </c>
      <c r="E1144" s="2" t="str">
        <f t="shared" si="71"/>
        <v>23353509811031784</v>
      </c>
      <c r="F1144" s="8">
        <v>-758432</v>
      </c>
      <c r="G1144" s="2" t="s">
        <v>1083</v>
      </c>
      <c r="H1144" s="8">
        <f>+SUMIF(Ajustes!$C:$C,'Balance de Prueba'!$E1144,Ajustes!E:E)</f>
        <v>0</v>
      </c>
      <c r="I1144" s="8">
        <f>+SUMIF(Ajustes!$C:$C,'Balance de Prueba'!$E1144,Ajustes!F:F)</f>
        <v>0</v>
      </c>
      <c r="J1144" s="3">
        <f t="shared" si="72"/>
        <v>-758432</v>
      </c>
    </row>
    <row r="1145" spans="1:10" ht="12.75" hidden="1" customHeight="1" x14ac:dyDescent="0.3">
      <c r="A1145" s="2" t="str">
        <f t="shared" si="73"/>
        <v>23</v>
      </c>
      <c r="B1145" s="2" t="str">
        <f t="shared" si="70"/>
        <v>2335</v>
      </c>
      <c r="C1145" s="2">
        <v>23353509</v>
      </c>
      <c r="D1145" s="2">
        <v>811035210</v>
      </c>
      <c r="E1145" s="2" t="str">
        <f t="shared" si="71"/>
        <v>23353509811035210</v>
      </c>
      <c r="F1145" s="8">
        <v>-502430</v>
      </c>
      <c r="G1145" s="2" t="s">
        <v>947</v>
      </c>
      <c r="H1145" s="8">
        <f>+SUMIF(Ajustes!$C:$C,'Balance de Prueba'!$E1145,Ajustes!E:E)</f>
        <v>0</v>
      </c>
      <c r="I1145" s="8">
        <f>+SUMIF(Ajustes!$C:$C,'Balance de Prueba'!$E1145,Ajustes!F:F)</f>
        <v>0</v>
      </c>
      <c r="J1145" s="3">
        <f t="shared" si="72"/>
        <v>-502430</v>
      </c>
    </row>
    <row r="1146" spans="1:10" ht="12.75" hidden="1" customHeight="1" x14ac:dyDescent="0.3">
      <c r="A1146" s="2" t="str">
        <f t="shared" si="73"/>
        <v>23</v>
      </c>
      <c r="B1146" s="2" t="str">
        <f t="shared" si="70"/>
        <v>2335</v>
      </c>
      <c r="C1146" s="2">
        <v>23353509</v>
      </c>
      <c r="D1146" s="2">
        <v>811038358</v>
      </c>
      <c r="E1146" s="2" t="str">
        <f t="shared" si="71"/>
        <v>23353509811038358</v>
      </c>
      <c r="F1146" s="8">
        <v>-3406368</v>
      </c>
      <c r="G1146" s="2" t="s">
        <v>1084</v>
      </c>
      <c r="H1146" s="8">
        <f>+SUMIF(Ajustes!$C:$C,'Balance de Prueba'!$E1146,Ajustes!E:E)</f>
        <v>0</v>
      </c>
      <c r="I1146" s="8">
        <f>+SUMIF(Ajustes!$C:$C,'Balance de Prueba'!$E1146,Ajustes!F:F)</f>
        <v>0</v>
      </c>
      <c r="J1146" s="3">
        <f t="shared" si="72"/>
        <v>-3406368</v>
      </c>
    </row>
    <row r="1147" spans="1:10" ht="12.75" hidden="1" customHeight="1" x14ac:dyDescent="0.3">
      <c r="A1147" s="2" t="str">
        <f t="shared" si="73"/>
        <v>23</v>
      </c>
      <c r="B1147" s="2" t="str">
        <f t="shared" si="70"/>
        <v>2335</v>
      </c>
      <c r="C1147" s="2">
        <v>23353509</v>
      </c>
      <c r="D1147" s="2">
        <v>830056362</v>
      </c>
      <c r="E1147" s="2" t="str">
        <f t="shared" si="71"/>
        <v>23353509830056362</v>
      </c>
      <c r="F1147" s="8">
        <v>-7794752</v>
      </c>
      <c r="G1147" s="2" t="s">
        <v>1085</v>
      </c>
      <c r="H1147" s="8">
        <f>+SUMIF(Ajustes!$C:$C,'Balance de Prueba'!$E1147,Ajustes!E:E)</f>
        <v>0</v>
      </c>
      <c r="I1147" s="8">
        <f>+SUMIF(Ajustes!$C:$C,'Balance de Prueba'!$E1147,Ajustes!F:F)</f>
        <v>0</v>
      </c>
      <c r="J1147" s="3">
        <f t="shared" si="72"/>
        <v>-7794752</v>
      </c>
    </row>
    <row r="1148" spans="1:10" ht="12.75" hidden="1" customHeight="1" x14ac:dyDescent="0.3">
      <c r="A1148" s="2" t="str">
        <f t="shared" si="73"/>
        <v>23</v>
      </c>
      <c r="B1148" s="2" t="str">
        <f t="shared" si="70"/>
        <v>2335</v>
      </c>
      <c r="C1148" s="2">
        <v>23353509</v>
      </c>
      <c r="D1148" s="2">
        <v>830060813</v>
      </c>
      <c r="E1148" s="2" t="str">
        <f t="shared" si="71"/>
        <v>23353509830060813</v>
      </c>
      <c r="F1148" s="8">
        <v>-2411200</v>
      </c>
      <c r="G1148" s="2" t="s">
        <v>1086</v>
      </c>
      <c r="H1148" s="8">
        <f>+SUMIF(Ajustes!$C:$C,'Balance de Prueba'!$E1148,Ajustes!E:E)</f>
        <v>0</v>
      </c>
      <c r="I1148" s="8">
        <f>+SUMIF(Ajustes!$C:$C,'Balance de Prueba'!$E1148,Ajustes!F:F)</f>
        <v>0</v>
      </c>
      <c r="J1148" s="3">
        <f t="shared" si="72"/>
        <v>-2411200</v>
      </c>
    </row>
    <row r="1149" spans="1:10" ht="12.75" hidden="1" customHeight="1" x14ac:dyDescent="0.3">
      <c r="A1149" s="2" t="str">
        <f t="shared" si="73"/>
        <v>23</v>
      </c>
      <c r="B1149" s="2" t="str">
        <f t="shared" si="70"/>
        <v>2335</v>
      </c>
      <c r="C1149" s="2">
        <v>23353509</v>
      </c>
      <c r="D1149" s="2">
        <v>830505632</v>
      </c>
      <c r="E1149" s="2" t="str">
        <f t="shared" si="71"/>
        <v>23353509830505632</v>
      </c>
      <c r="F1149" s="8">
        <v>-2073960</v>
      </c>
      <c r="G1149" s="2" t="s">
        <v>1087</v>
      </c>
      <c r="H1149" s="8">
        <f>+SUMIF(Ajustes!$C:$C,'Balance de Prueba'!$E1149,Ajustes!E:E)</f>
        <v>0</v>
      </c>
      <c r="I1149" s="8">
        <f>+SUMIF(Ajustes!$C:$C,'Balance de Prueba'!$E1149,Ajustes!F:F)</f>
        <v>0</v>
      </c>
      <c r="J1149" s="3">
        <f t="shared" si="72"/>
        <v>-2073960</v>
      </c>
    </row>
    <row r="1150" spans="1:10" ht="12.75" hidden="1" customHeight="1" x14ac:dyDescent="0.3">
      <c r="A1150" s="2" t="str">
        <f t="shared" si="73"/>
        <v>23</v>
      </c>
      <c r="B1150" s="2" t="str">
        <f t="shared" si="70"/>
        <v>2335</v>
      </c>
      <c r="C1150" s="2">
        <v>23353509</v>
      </c>
      <c r="D1150" s="2">
        <v>860033653</v>
      </c>
      <c r="E1150" s="2" t="str">
        <f t="shared" si="71"/>
        <v>23353509860033653</v>
      </c>
      <c r="F1150" s="8">
        <v>-208800</v>
      </c>
      <c r="G1150" s="2" t="s">
        <v>1088</v>
      </c>
      <c r="H1150" s="8">
        <f>+SUMIF(Ajustes!$C:$C,'Balance de Prueba'!$E1150,Ajustes!E:E)</f>
        <v>0</v>
      </c>
      <c r="I1150" s="8">
        <f>+SUMIF(Ajustes!$C:$C,'Balance de Prueba'!$E1150,Ajustes!F:F)</f>
        <v>0</v>
      </c>
      <c r="J1150" s="3">
        <f t="shared" si="72"/>
        <v>-208800</v>
      </c>
    </row>
    <row r="1151" spans="1:10" ht="12.75" hidden="1" customHeight="1" x14ac:dyDescent="0.3">
      <c r="A1151" s="2" t="str">
        <f t="shared" si="73"/>
        <v>23</v>
      </c>
      <c r="B1151" s="2" t="str">
        <f t="shared" si="70"/>
        <v>2335</v>
      </c>
      <c r="C1151" s="2">
        <v>23353509</v>
      </c>
      <c r="D1151" s="2">
        <v>860534244</v>
      </c>
      <c r="E1151" s="2" t="str">
        <f t="shared" si="71"/>
        <v>23353509860534244</v>
      </c>
      <c r="F1151" s="8">
        <v>-1089573</v>
      </c>
      <c r="G1151" s="2" t="s">
        <v>974</v>
      </c>
      <c r="H1151" s="8">
        <f>+SUMIF(Ajustes!$C:$C,'Balance de Prueba'!$E1151,Ajustes!E:E)</f>
        <v>0</v>
      </c>
      <c r="I1151" s="8">
        <f>+SUMIF(Ajustes!$C:$C,'Balance de Prueba'!$E1151,Ajustes!F:F)</f>
        <v>0</v>
      </c>
      <c r="J1151" s="3">
        <f t="shared" si="72"/>
        <v>-1089573</v>
      </c>
    </row>
    <row r="1152" spans="1:10" ht="12.75" hidden="1" customHeight="1" x14ac:dyDescent="0.3">
      <c r="A1152" s="2" t="str">
        <f t="shared" si="73"/>
        <v>23</v>
      </c>
      <c r="B1152" s="2" t="str">
        <f t="shared" si="70"/>
        <v>2335</v>
      </c>
      <c r="C1152" s="2">
        <v>23353509</v>
      </c>
      <c r="D1152" s="2">
        <v>890907651</v>
      </c>
      <c r="E1152" s="2" t="str">
        <f t="shared" si="71"/>
        <v>23353509890907651</v>
      </c>
      <c r="F1152" s="8">
        <v>-4009167</v>
      </c>
      <c r="G1152" s="2" t="s">
        <v>1089</v>
      </c>
      <c r="H1152" s="8">
        <f>+SUMIF(Ajustes!$C:$C,'Balance de Prueba'!$E1152,Ajustes!E:E)</f>
        <v>0</v>
      </c>
      <c r="I1152" s="8">
        <f>+SUMIF(Ajustes!$C:$C,'Balance de Prueba'!$E1152,Ajustes!F:F)</f>
        <v>0</v>
      </c>
      <c r="J1152" s="3">
        <f t="shared" si="72"/>
        <v>-4009167</v>
      </c>
    </row>
    <row r="1153" spans="1:10" ht="12.75" hidden="1" customHeight="1" x14ac:dyDescent="0.3">
      <c r="A1153" s="2" t="str">
        <f t="shared" si="73"/>
        <v>23</v>
      </c>
      <c r="B1153" s="2" t="str">
        <f t="shared" si="70"/>
        <v>2335</v>
      </c>
      <c r="C1153" s="2">
        <v>23353509</v>
      </c>
      <c r="D1153" s="2">
        <v>890922265</v>
      </c>
      <c r="E1153" s="2" t="str">
        <f t="shared" si="71"/>
        <v>23353509890922265</v>
      </c>
      <c r="F1153" s="8">
        <v>-13238204</v>
      </c>
      <c r="G1153" s="2" t="s">
        <v>998</v>
      </c>
      <c r="H1153" s="8">
        <f>+SUMIF(Ajustes!$C:$C,'Balance de Prueba'!$E1153,Ajustes!E:E)</f>
        <v>0</v>
      </c>
      <c r="I1153" s="8">
        <f>+SUMIF(Ajustes!$C:$C,'Balance de Prueba'!$E1153,Ajustes!F:F)</f>
        <v>0</v>
      </c>
      <c r="J1153" s="3">
        <f t="shared" si="72"/>
        <v>-13238204</v>
      </c>
    </row>
    <row r="1154" spans="1:10" ht="12.75" hidden="1" customHeight="1" x14ac:dyDescent="0.3">
      <c r="A1154" s="2" t="str">
        <f t="shared" si="73"/>
        <v>23</v>
      </c>
      <c r="B1154" s="2" t="str">
        <f t="shared" si="70"/>
        <v>2335</v>
      </c>
      <c r="C1154" s="2">
        <v>23353509</v>
      </c>
      <c r="D1154" s="2">
        <v>890928782</v>
      </c>
      <c r="E1154" s="2" t="str">
        <f t="shared" si="71"/>
        <v>23353509890928782</v>
      </c>
      <c r="F1154" s="8">
        <v>-4940680</v>
      </c>
      <c r="G1154" s="2" t="s">
        <v>1090</v>
      </c>
      <c r="H1154" s="8">
        <f>+SUMIF(Ajustes!$C:$C,'Balance de Prueba'!$E1154,Ajustes!E:E)</f>
        <v>0</v>
      </c>
      <c r="I1154" s="8">
        <f>+SUMIF(Ajustes!$C:$C,'Balance de Prueba'!$E1154,Ajustes!F:F)</f>
        <v>0</v>
      </c>
      <c r="J1154" s="3">
        <f t="shared" si="72"/>
        <v>-4940680</v>
      </c>
    </row>
    <row r="1155" spans="1:10" ht="12.75" hidden="1" customHeight="1" x14ac:dyDescent="0.3">
      <c r="A1155" s="2" t="str">
        <f t="shared" si="73"/>
        <v>23</v>
      </c>
      <c r="B1155" s="2" t="str">
        <f t="shared" si="70"/>
        <v>2335</v>
      </c>
      <c r="C1155" s="2">
        <v>23353509</v>
      </c>
      <c r="D1155" s="2">
        <v>890936126</v>
      </c>
      <c r="E1155" s="2" t="str">
        <f t="shared" si="71"/>
        <v>23353509890936126</v>
      </c>
      <c r="F1155" s="8">
        <v>-758663</v>
      </c>
      <c r="G1155" s="2" t="s">
        <v>1005</v>
      </c>
      <c r="H1155" s="8">
        <f>+SUMIF(Ajustes!$C:$C,'Balance de Prueba'!$E1155,Ajustes!E:E)</f>
        <v>0</v>
      </c>
      <c r="I1155" s="8">
        <f>+SUMIF(Ajustes!$C:$C,'Balance de Prueba'!$E1155,Ajustes!F:F)</f>
        <v>0</v>
      </c>
      <c r="J1155" s="3">
        <f t="shared" si="72"/>
        <v>-758663</v>
      </c>
    </row>
    <row r="1156" spans="1:10" ht="12.75" hidden="1" customHeight="1" x14ac:dyDescent="0.3">
      <c r="A1156" s="2" t="str">
        <f t="shared" si="73"/>
        <v>23</v>
      </c>
      <c r="B1156" s="2" t="str">
        <f t="shared" si="70"/>
        <v>2335</v>
      </c>
      <c r="C1156" s="2">
        <v>23353509</v>
      </c>
      <c r="D1156" s="2">
        <v>900070549</v>
      </c>
      <c r="E1156" s="2" t="str">
        <f t="shared" si="71"/>
        <v>23353509900070549</v>
      </c>
      <c r="F1156" s="8">
        <v>-4103870</v>
      </c>
      <c r="G1156" s="2" t="s">
        <v>441</v>
      </c>
      <c r="H1156" s="8">
        <f>+SUMIF(Ajustes!$C:$C,'Balance de Prueba'!$E1156,Ajustes!E:E)</f>
        <v>0</v>
      </c>
      <c r="I1156" s="8">
        <f>+SUMIF(Ajustes!$C:$C,'Balance de Prueba'!$E1156,Ajustes!F:F)</f>
        <v>0</v>
      </c>
      <c r="J1156" s="3">
        <f t="shared" si="72"/>
        <v>-4103870</v>
      </c>
    </row>
    <row r="1157" spans="1:10" ht="12.75" hidden="1" customHeight="1" x14ac:dyDescent="0.3">
      <c r="A1157" s="2" t="str">
        <f t="shared" si="73"/>
        <v>23</v>
      </c>
      <c r="B1157" s="2" t="str">
        <f t="shared" si="70"/>
        <v>2335</v>
      </c>
      <c r="C1157" s="2">
        <v>23353509</v>
      </c>
      <c r="D1157" s="2">
        <v>900113021</v>
      </c>
      <c r="E1157" s="2" t="str">
        <f t="shared" si="71"/>
        <v>23353509900113021</v>
      </c>
      <c r="F1157" s="8">
        <v>-1939920</v>
      </c>
      <c r="G1157" s="2" t="s">
        <v>1091</v>
      </c>
      <c r="H1157" s="8">
        <f>+SUMIF(Ajustes!$C:$C,'Balance de Prueba'!$E1157,Ajustes!E:E)</f>
        <v>0</v>
      </c>
      <c r="I1157" s="8">
        <f>+SUMIF(Ajustes!$C:$C,'Balance de Prueba'!$E1157,Ajustes!F:F)</f>
        <v>0</v>
      </c>
      <c r="J1157" s="3">
        <f t="shared" si="72"/>
        <v>-1939920</v>
      </c>
    </row>
    <row r="1158" spans="1:10" ht="12.75" hidden="1" customHeight="1" x14ac:dyDescent="0.3">
      <c r="A1158" s="2" t="str">
        <f t="shared" si="73"/>
        <v>23</v>
      </c>
      <c r="B1158" s="2" t="str">
        <f t="shared" ref="B1158:B1221" si="74">+LEFT(C1158,4)</f>
        <v>2335</v>
      </c>
      <c r="C1158" s="2">
        <v>23353509</v>
      </c>
      <c r="D1158" s="2">
        <v>900235374</v>
      </c>
      <c r="E1158" s="2" t="str">
        <f t="shared" ref="E1158:E1221" si="75">+C1158&amp;D1158</f>
        <v>23353509900235374</v>
      </c>
      <c r="F1158" s="8">
        <v>-634380</v>
      </c>
      <c r="G1158" s="2" t="s">
        <v>1092</v>
      </c>
      <c r="H1158" s="8">
        <f>+SUMIF(Ajustes!$C:$C,'Balance de Prueba'!$E1158,Ajustes!E:E)</f>
        <v>0</v>
      </c>
      <c r="I1158" s="8">
        <f>+SUMIF(Ajustes!$C:$C,'Balance de Prueba'!$E1158,Ajustes!F:F)</f>
        <v>0</v>
      </c>
      <c r="J1158" s="3">
        <f t="shared" ref="J1158:J1221" si="76">+F1158+H1158-I1158</f>
        <v>-634380</v>
      </c>
    </row>
    <row r="1159" spans="1:10" ht="12.75" hidden="1" customHeight="1" x14ac:dyDescent="0.3">
      <c r="A1159" s="2" t="str">
        <f t="shared" si="73"/>
        <v>23</v>
      </c>
      <c r="B1159" s="2" t="str">
        <f t="shared" si="74"/>
        <v>2335</v>
      </c>
      <c r="C1159" s="2">
        <v>23353509</v>
      </c>
      <c r="D1159" s="2">
        <v>900470389</v>
      </c>
      <c r="E1159" s="2" t="str">
        <f t="shared" si="75"/>
        <v>23353509900470389</v>
      </c>
      <c r="F1159" s="8">
        <v>-374832</v>
      </c>
      <c r="G1159" s="2" t="s">
        <v>1073</v>
      </c>
      <c r="H1159" s="8">
        <f>+SUMIF(Ajustes!$C:$C,'Balance de Prueba'!$E1159,Ajustes!E:E)</f>
        <v>0</v>
      </c>
      <c r="I1159" s="8">
        <f>+SUMIF(Ajustes!$C:$C,'Balance de Prueba'!$E1159,Ajustes!F:F)</f>
        <v>0</v>
      </c>
      <c r="J1159" s="3">
        <f t="shared" si="76"/>
        <v>-374832</v>
      </c>
    </row>
    <row r="1160" spans="1:10" ht="12.75" hidden="1" customHeight="1" x14ac:dyDescent="0.3">
      <c r="A1160" s="2" t="str">
        <f t="shared" si="73"/>
        <v>23</v>
      </c>
      <c r="B1160" s="2" t="str">
        <f t="shared" si="74"/>
        <v>2335</v>
      </c>
      <c r="C1160" s="2">
        <v>23353509</v>
      </c>
      <c r="D1160" s="2">
        <v>900506638</v>
      </c>
      <c r="E1160" s="2" t="str">
        <f t="shared" si="75"/>
        <v>23353509900506638</v>
      </c>
      <c r="F1160" s="8">
        <v>-322696</v>
      </c>
      <c r="G1160" s="2" t="s">
        <v>884</v>
      </c>
      <c r="H1160" s="8">
        <f>+SUMIF(Ajustes!$C:$C,'Balance de Prueba'!$E1160,Ajustes!E:E)</f>
        <v>0</v>
      </c>
      <c r="I1160" s="8">
        <f>+SUMIF(Ajustes!$C:$C,'Balance de Prueba'!$E1160,Ajustes!F:F)</f>
        <v>0</v>
      </c>
      <c r="J1160" s="3">
        <f t="shared" si="76"/>
        <v>-322696</v>
      </c>
    </row>
    <row r="1161" spans="1:10" ht="12.75" hidden="1" customHeight="1" x14ac:dyDescent="0.3">
      <c r="A1161" s="2" t="str">
        <f t="shared" ref="A1161:A1224" si="77">+LEFT(C1161,2)</f>
        <v>23</v>
      </c>
      <c r="B1161" s="2" t="str">
        <f t="shared" si="74"/>
        <v>2335</v>
      </c>
      <c r="C1161" s="2">
        <v>23354009</v>
      </c>
      <c r="D1161" s="2">
        <v>860002120</v>
      </c>
      <c r="E1161" s="2" t="str">
        <f t="shared" si="75"/>
        <v>23354009860002120</v>
      </c>
      <c r="F1161" s="8">
        <v>-5496043</v>
      </c>
      <c r="G1161" s="2" t="s">
        <v>1093</v>
      </c>
      <c r="H1161" s="8">
        <f>+SUMIF(Ajustes!$C:$C,'Balance de Prueba'!$E1161,Ajustes!E:E)</f>
        <v>0</v>
      </c>
      <c r="I1161" s="8">
        <f>+SUMIF(Ajustes!$C:$C,'Balance de Prueba'!$E1161,Ajustes!F:F)</f>
        <v>0</v>
      </c>
      <c r="J1161" s="3">
        <f t="shared" si="76"/>
        <v>-5496043</v>
      </c>
    </row>
    <row r="1162" spans="1:10" ht="12.75" hidden="1" customHeight="1" x14ac:dyDescent="0.3">
      <c r="A1162" s="2" t="str">
        <f t="shared" si="77"/>
        <v>23</v>
      </c>
      <c r="B1162" s="2" t="str">
        <f t="shared" si="74"/>
        <v>2335</v>
      </c>
      <c r="C1162" s="2">
        <v>23354009</v>
      </c>
      <c r="D1162" s="2">
        <v>860059294</v>
      </c>
      <c r="E1162" s="2" t="str">
        <f t="shared" si="75"/>
        <v>23354009860059294</v>
      </c>
      <c r="F1162" s="8">
        <v>-15484869</v>
      </c>
      <c r="G1162" s="2" t="s">
        <v>1094</v>
      </c>
      <c r="H1162" s="8">
        <f>+SUMIF(Ajustes!$C:$C,'Balance de Prueba'!$E1162,Ajustes!E:E)</f>
        <v>0</v>
      </c>
      <c r="I1162" s="8">
        <f>+SUMIF(Ajustes!$C:$C,'Balance de Prueba'!$E1162,Ajustes!F:F)</f>
        <v>0</v>
      </c>
      <c r="J1162" s="3">
        <f t="shared" si="76"/>
        <v>-15484869</v>
      </c>
    </row>
    <row r="1163" spans="1:10" ht="12.75" hidden="1" customHeight="1" x14ac:dyDescent="0.3">
      <c r="A1163" s="2" t="str">
        <f t="shared" si="77"/>
        <v>23</v>
      </c>
      <c r="B1163" s="2" t="str">
        <f t="shared" si="74"/>
        <v>2335</v>
      </c>
      <c r="C1163" s="2">
        <v>23354504</v>
      </c>
      <c r="D1163" s="2">
        <v>3352098</v>
      </c>
      <c r="E1163" s="2" t="str">
        <f t="shared" si="75"/>
        <v>233545043352098</v>
      </c>
      <c r="F1163" s="8">
        <v>-13000</v>
      </c>
      <c r="G1163" s="2" t="s">
        <v>1096</v>
      </c>
      <c r="H1163" s="8">
        <f>+SUMIF(Ajustes!$C:$C,'Balance de Prueba'!$E1163,Ajustes!E:E)</f>
        <v>0</v>
      </c>
      <c r="I1163" s="8">
        <f>+SUMIF(Ajustes!$C:$C,'Balance de Prueba'!$E1163,Ajustes!F:F)</f>
        <v>0</v>
      </c>
      <c r="J1163" s="3">
        <f t="shared" si="76"/>
        <v>-13000</v>
      </c>
    </row>
    <row r="1164" spans="1:10" ht="12.75" hidden="1" customHeight="1" x14ac:dyDescent="0.3">
      <c r="A1164" s="2" t="str">
        <f t="shared" si="77"/>
        <v>23</v>
      </c>
      <c r="B1164" s="2" t="str">
        <f t="shared" si="74"/>
        <v>2335</v>
      </c>
      <c r="C1164" s="2">
        <v>23354504</v>
      </c>
      <c r="D1164" s="2">
        <v>3486356</v>
      </c>
      <c r="E1164" s="2" t="str">
        <f t="shared" si="75"/>
        <v>233545043486356</v>
      </c>
      <c r="F1164" s="8">
        <v>-17200</v>
      </c>
      <c r="G1164" s="2" t="s">
        <v>1097</v>
      </c>
      <c r="H1164" s="8">
        <f>+SUMIF(Ajustes!$C:$C,'Balance de Prueba'!$E1164,Ajustes!E:E)</f>
        <v>0</v>
      </c>
      <c r="I1164" s="8">
        <f>+SUMIF(Ajustes!$C:$C,'Balance de Prueba'!$E1164,Ajustes!F:F)</f>
        <v>0</v>
      </c>
      <c r="J1164" s="3">
        <f t="shared" si="76"/>
        <v>-17200</v>
      </c>
    </row>
    <row r="1165" spans="1:10" ht="12.75" hidden="1" customHeight="1" x14ac:dyDescent="0.3">
      <c r="A1165" s="2" t="str">
        <f t="shared" si="77"/>
        <v>23</v>
      </c>
      <c r="B1165" s="2" t="str">
        <f t="shared" si="74"/>
        <v>2335</v>
      </c>
      <c r="C1165" s="2">
        <v>23354504</v>
      </c>
      <c r="D1165" s="2">
        <v>19395528</v>
      </c>
      <c r="E1165" s="2" t="str">
        <f t="shared" si="75"/>
        <v>2335450419395528</v>
      </c>
      <c r="F1165" s="8">
        <v>-180000</v>
      </c>
      <c r="G1165" s="2" t="s">
        <v>1098</v>
      </c>
      <c r="H1165" s="8">
        <f>+SUMIF(Ajustes!$C:$C,'Balance de Prueba'!$E1165,Ajustes!E:E)</f>
        <v>0</v>
      </c>
      <c r="I1165" s="8">
        <f>+SUMIF(Ajustes!$C:$C,'Balance de Prueba'!$E1165,Ajustes!F:F)</f>
        <v>0</v>
      </c>
      <c r="J1165" s="3">
        <f t="shared" si="76"/>
        <v>-180000</v>
      </c>
    </row>
    <row r="1166" spans="1:10" ht="12.75" hidden="1" customHeight="1" x14ac:dyDescent="0.3">
      <c r="A1166" s="2" t="str">
        <f t="shared" si="77"/>
        <v>23</v>
      </c>
      <c r="B1166" s="2" t="str">
        <f t="shared" si="74"/>
        <v>2335</v>
      </c>
      <c r="C1166" s="2">
        <v>23354504</v>
      </c>
      <c r="D1166" s="2">
        <v>43612396</v>
      </c>
      <c r="E1166" s="2" t="str">
        <f t="shared" si="75"/>
        <v>2335450443612396</v>
      </c>
      <c r="F1166" s="8">
        <v>-11600</v>
      </c>
      <c r="G1166" s="2" t="s">
        <v>1099</v>
      </c>
      <c r="H1166" s="8">
        <f>+SUMIF(Ajustes!$C:$C,'Balance de Prueba'!$E1166,Ajustes!E:E)</f>
        <v>0</v>
      </c>
      <c r="I1166" s="8">
        <f>+SUMIF(Ajustes!$C:$C,'Balance de Prueba'!$E1166,Ajustes!F:F)</f>
        <v>0</v>
      </c>
      <c r="J1166" s="3">
        <f t="shared" si="76"/>
        <v>-11600</v>
      </c>
    </row>
    <row r="1167" spans="1:10" ht="12.75" hidden="1" customHeight="1" x14ac:dyDescent="0.3">
      <c r="A1167" s="2" t="str">
        <f t="shared" si="77"/>
        <v>23</v>
      </c>
      <c r="B1167" s="2" t="str">
        <f t="shared" si="74"/>
        <v>2335</v>
      </c>
      <c r="C1167" s="2">
        <v>23354504</v>
      </c>
      <c r="D1167" s="2">
        <v>71213150</v>
      </c>
      <c r="E1167" s="2" t="str">
        <f t="shared" si="75"/>
        <v>2335450471213150</v>
      </c>
      <c r="F1167" s="8">
        <v>-20000</v>
      </c>
      <c r="G1167" s="2" t="s">
        <v>1095</v>
      </c>
      <c r="H1167" s="8">
        <f>+SUMIF(Ajustes!$C:$C,'Balance de Prueba'!$E1167,Ajustes!E:E)</f>
        <v>0</v>
      </c>
      <c r="I1167" s="8">
        <f>+SUMIF(Ajustes!$C:$C,'Balance de Prueba'!$E1167,Ajustes!F:F)</f>
        <v>0</v>
      </c>
      <c r="J1167" s="3">
        <f t="shared" si="76"/>
        <v>-20000</v>
      </c>
    </row>
    <row r="1168" spans="1:10" ht="12.75" hidden="1" customHeight="1" x14ac:dyDescent="0.3">
      <c r="A1168" s="2" t="str">
        <f t="shared" si="77"/>
        <v>23</v>
      </c>
      <c r="B1168" s="2" t="str">
        <f t="shared" si="74"/>
        <v>2335</v>
      </c>
      <c r="C1168" s="2">
        <v>23354504</v>
      </c>
      <c r="D1168" s="2">
        <v>71618609</v>
      </c>
      <c r="E1168" s="2" t="str">
        <f t="shared" si="75"/>
        <v>2335450471618609</v>
      </c>
      <c r="F1168" s="8">
        <v>-6000</v>
      </c>
      <c r="G1168" s="2" t="s">
        <v>1100</v>
      </c>
      <c r="H1168" s="8">
        <f>+SUMIF(Ajustes!$C:$C,'Balance de Prueba'!$E1168,Ajustes!E:E)</f>
        <v>0</v>
      </c>
      <c r="I1168" s="8">
        <f>+SUMIF(Ajustes!$C:$C,'Balance de Prueba'!$E1168,Ajustes!F:F)</f>
        <v>0</v>
      </c>
      <c r="J1168" s="3">
        <f t="shared" si="76"/>
        <v>-6000</v>
      </c>
    </row>
    <row r="1169" spans="1:10" ht="12.75" hidden="1" customHeight="1" x14ac:dyDescent="0.3">
      <c r="A1169" s="2" t="str">
        <f t="shared" si="77"/>
        <v>23</v>
      </c>
      <c r="B1169" s="2" t="str">
        <f t="shared" si="74"/>
        <v>2335</v>
      </c>
      <c r="C1169" s="2">
        <v>23354504</v>
      </c>
      <c r="D1169" s="2">
        <v>71726948</v>
      </c>
      <c r="E1169" s="2" t="str">
        <f t="shared" si="75"/>
        <v>2335450471726948</v>
      </c>
      <c r="F1169" s="8">
        <v>-279600</v>
      </c>
      <c r="G1169" s="2" t="s">
        <v>1101</v>
      </c>
      <c r="H1169" s="8">
        <f>+SUMIF(Ajustes!$C:$C,'Balance de Prueba'!$E1169,Ajustes!E:E)</f>
        <v>0</v>
      </c>
      <c r="I1169" s="8">
        <f>+SUMIF(Ajustes!$C:$C,'Balance de Prueba'!$E1169,Ajustes!F:F)</f>
        <v>0</v>
      </c>
      <c r="J1169" s="3">
        <f t="shared" si="76"/>
        <v>-279600</v>
      </c>
    </row>
    <row r="1170" spans="1:10" ht="12.75" hidden="1" customHeight="1" x14ac:dyDescent="0.3">
      <c r="A1170" s="2" t="str">
        <f t="shared" si="77"/>
        <v>23</v>
      </c>
      <c r="B1170" s="2" t="str">
        <f t="shared" si="74"/>
        <v>2335</v>
      </c>
      <c r="C1170" s="2">
        <v>23354504</v>
      </c>
      <c r="D1170" s="2">
        <v>98518583</v>
      </c>
      <c r="E1170" s="2" t="str">
        <f t="shared" si="75"/>
        <v>2335450498518583</v>
      </c>
      <c r="F1170" s="8">
        <v>-4700</v>
      </c>
      <c r="G1170" s="2" t="s">
        <v>1102</v>
      </c>
      <c r="H1170" s="8">
        <f>+SUMIF(Ajustes!$C:$C,'Balance de Prueba'!$E1170,Ajustes!E:E)</f>
        <v>0</v>
      </c>
      <c r="I1170" s="8">
        <f>+SUMIF(Ajustes!$C:$C,'Balance de Prueba'!$E1170,Ajustes!F:F)</f>
        <v>0</v>
      </c>
      <c r="J1170" s="3">
        <f t="shared" si="76"/>
        <v>-4700</v>
      </c>
    </row>
    <row r="1171" spans="1:10" ht="12.75" hidden="1" customHeight="1" x14ac:dyDescent="0.3">
      <c r="A1171" s="2" t="str">
        <f t="shared" si="77"/>
        <v>23</v>
      </c>
      <c r="B1171" s="2" t="str">
        <f t="shared" si="74"/>
        <v>2335</v>
      </c>
      <c r="C1171" s="2">
        <v>23354504</v>
      </c>
      <c r="D1171" s="2">
        <v>98699169</v>
      </c>
      <c r="E1171" s="2" t="str">
        <f t="shared" si="75"/>
        <v>2335450498699169</v>
      </c>
      <c r="F1171" s="8">
        <v>-10000</v>
      </c>
      <c r="G1171" s="2" t="s">
        <v>1095</v>
      </c>
      <c r="H1171" s="8">
        <f>+SUMIF(Ajustes!$C:$C,'Balance de Prueba'!$E1171,Ajustes!E:E)</f>
        <v>0</v>
      </c>
      <c r="I1171" s="8">
        <f>+SUMIF(Ajustes!$C:$C,'Balance de Prueba'!$E1171,Ajustes!F:F)</f>
        <v>0</v>
      </c>
      <c r="J1171" s="3">
        <f t="shared" si="76"/>
        <v>-10000</v>
      </c>
    </row>
    <row r="1172" spans="1:10" ht="12.75" hidden="1" customHeight="1" x14ac:dyDescent="0.3">
      <c r="A1172" s="2" t="str">
        <f t="shared" si="77"/>
        <v>23</v>
      </c>
      <c r="B1172" s="2" t="str">
        <f t="shared" si="74"/>
        <v>2335</v>
      </c>
      <c r="C1172" s="2">
        <v>23354504</v>
      </c>
      <c r="D1172" s="2">
        <v>800013040</v>
      </c>
      <c r="E1172" s="2" t="str">
        <f t="shared" si="75"/>
        <v>23354504800013040</v>
      </c>
      <c r="F1172" s="8">
        <v>-5171364</v>
      </c>
      <c r="G1172" s="2" t="s">
        <v>1103</v>
      </c>
      <c r="H1172" s="8">
        <f>+SUMIF(Ajustes!$C:$C,'Balance de Prueba'!$E1172,Ajustes!E:E)</f>
        <v>0</v>
      </c>
      <c r="I1172" s="8">
        <f>+SUMIF(Ajustes!$C:$C,'Balance de Prueba'!$E1172,Ajustes!F:F)</f>
        <v>0</v>
      </c>
      <c r="J1172" s="3">
        <f t="shared" si="76"/>
        <v>-5171364</v>
      </c>
    </row>
    <row r="1173" spans="1:10" ht="12.75" hidden="1" customHeight="1" x14ac:dyDescent="0.3">
      <c r="A1173" s="2" t="str">
        <f t="shared" si="77"/>
        <v>23</v>
      </c>
      <c r="B1173" s="2" t="str">
        <f t="shared" si="74"/>
        <v>2335</v>
      </c>
      <c r="C1173" s="2">
        <v>23354504</v>
      </c>
      <c r="D1173" s="2">
        <v>800013166</v>
      </c>
      <c r="E1173" s="2" t="str">
        <f t="shared" si="75"/>
        <v>23354504800013166</v>
      </c>
      <c r="F1173" s="8">
        <v>-460627</v>
      </c>
      <c r="G1173" s="2" t="s">
        <v>859</v>
      </c>
      <c r="H1173" s="8">
        <f>+SUMIF(Ajustes!$C:$C,'Balance de Prueba'!$E1173,Ajustes!E:E)</f>
        <v>0</v>
      </c>
      <c r="I1173" s="8">
        <f>+SUMIF(Ajustes!$C:$C,'Balance de Prueba'!$E1173,Ajustes!F:F)</f>
        <v>0</v>
      </c>
      <c r="J1173" s="3">
        <f t="shared" si="76"/>
        <v>-460627</v>
      </c>
    </row>
    <row r="1174" spans="1:10" ht="12.75" hidden="1" customHeight="1" x14ac:dyDescent="0.3">
      <c r="A1174" s="2" t="str">
        <f t="shared" si="77"/>
        <v>23</v>
      </c>
      <c r="B1174" s="2" t="str">
        <f t="shared" si="74"/>
        <v>2335</v>
      </c>
      <c r="C1174" s="2">
        <v>23354504</v>
      </c>
      <c r="D1174" s="2">
        <v>800039515</v>
      </c>
      <c r="E1174" s="2" t="str">
        <f t="shared" si="75"/>
        <v>23354504800039515</v>
      </c>
      <c r="F1174" s="8">
        <v>-13949100</v>
      </c>
      <c r="G1174" s="2" t="s">
        <v>860</v>
      </c>
      <c r="H1174" s="8">
        <f>+SUMIF(Ajustes!$C:$C,'Balance de Prueba'!$E1174,Ajustes!E:E)</f>
        <v>0</v>
      </c>
      <c r="I1174" s="8">
        <f>+SUMIF(Ajustes!$C:$C,'Balance de Prueba'!$E1174,Ajustes!F:F)</f>
        <v>0</v>
      </c>
      <c r="J1174" s="3">
        <f t="shared" si="76"/>
        <v>-13949100</v>
      </c>
    </row>
    <row r="1175" spans="1:10" ht="12.75" hidden="1" customHeight="1" x14ac:dyDescent="0.3">
      <c r="A1175" s="2" t="str">
        <f t="shared" si="77"/>
        <v>23</v>
      </c>
      <c r="B1175" s="2" t="str">
        <f t="shared" si="74"/>
        <v>2335</v>
      </c>
      <c r="C1175" s="2">
        <v>23354504</v>
      </c>
      <c r="D1175" s="2">
        <v>800074114</v>
      </c>
      <c r="E1175" s="2" t="str">
        <f t="shared" si="75"/>
        <v>23354504800074114</v>
      </c>
      <c r="F1175" s="8">
        <v>-23165952</v>
      </c>
      <c r="G1175" s="2" t="s">
        <v>861</v>
      </c>
      <c r="H1175" s="8">
        <f>+SUMIF(Ajustes!$C:$C,'Balance de Prueba'!$E1175,Ajustes!E:E)</f>
        <v>0</v>
      </c>
      <c r="I1175" s="8">
        <f>+SUMIF(Ajustes!$C:$C,'Balance de Prueba'!$E1175,Ajustes!F:F)</f>
        <v>0</v>
      </c>
      <c r="J1175" s="3">
        <f t="shared" si="76"/>
        <v>-23165952</v>
      </c>
    </row>
    <row r="1176" spans="1:10" ht="12.75" hidden="1" customHeight="1" x14ac:dyDescent="0.3">
      <c r="A1176" s="2" t="str">
        <f t="shared" si="77"/>
        <v>23</v>
      </c>
      <c r="B1176" s="2" t="str">
        <f t="shared" si="74"/>
        <v>2335</v>
      </c>
      <c r="C1176" s="2">
        <v>23354504</v>
      </c>
      <c r="D1176" s="2">
        <v>800092024</v>
      </c>
      <c r="E1176" s="2" t="str">
        <f t="shared" si="75"/>
        <v>23354504800092024</v>
      </c>
      <c r="F1176" s="8">
        <v>-30113820</v>
      </c>
      <c r="G1176" s="2" t="s">
        <v>1095</v>
      </c>
      <c r="H1176" s="8">
        <f>+SUMIF(Ajustes!$C:$C,'Balance de Prueba'!$E1176,Ajustes!E:E)</f>
        <v>0</v>
      </c>
      <c r="I1176" s="8">
        <f>+SUMIF(Ajustes!$C:$C,'Balance de Prueba'!$E1176,Ajustes!F:F)</f>
        <v>0</v>
      </c>
      <c r="J1176" s="3">
        <f t="shared" si="76"/>
        <v>-30113820</v>
      </c>
    </row>
    <row r="1177" spans="1:10" ht="12.75" hidden="1" customHeight="1" x14ac:dyDescent="0.3">
      <c r="A1177" s="2" t="str">
        <f t="shared" si="77"/>
        <v>23</v>
      </c>
      <c r="B1177" s="2" t="str">
        <f t="shared" si="74"/>
        <v>2335</v>
      </c>
      <c r="C1177" s="2">
        <v>23354504</v>
      </c>
      <c r="D1177" s="2">
        <v>800246302</v>
      </c>
      <c r="E1177" s="2" t="str">
        <f t="shared" si="75"/>
        <v>23354504800246302</v>
      </c>
      <c r="F1177" s="8">
        <v>-10909800</v>
      </c>
      <c r="G1177" s="2" t="s">
        <v>1095</v>
      </c>
      <c r="H1177" s="8">
        <f>+SUMIF(Ajustes!$C:$C,'Balance de Prueba'!$E1177,Ajustes!E:E)</f>
        <v>0</v>
      </c>
      <c r="I1177" s="8">
        <f>+SUMIF(Ajustes!$C:$C,'Balance de Prueba'!$E1177,Ajustes!F:F)</f>
        <v>0</v>
      </c>
      <c r="J1177" s="3">
        <f t="shared" si="76"/>
        <v>-10909800</v>
      </c>
    </row>
    <row r="1178" spans="1:10" ht="12.75" hidden="1" customHeight="1" x14ac:dyDescent="0.3">
      <c r="A1178" s="2" t="str">
        <f t="shared" si="77"/>
        <v>23</v>
      </c>
      <c r="B1178" s="2" t="str">
        <f t="shared" si="74"/>
        <v>2335</v>
      </c>
      <c r="C1178" s="2">
        <v>23354504</v>
      </c>
      <c r="D1178" s="2">
        <v>802015270</v>
      </c>
      <c r="E1178" s="2" t="str">
        <f t="shared" si="75"/>
        <v>23354504802015270</v>
      </c>
      <c r="F1178" s="8">
        <v>-146250</v>
      </c>
      <c r="G1178" s="2" t="s">
        <v>1104</v>
      </c>
      <c r="H1178" s="8">
        <f>+SUMIF(Ajustes!$C:$C,'Balance de Prueba'!$E1178,Ajustes!E:E)</f>
        <v>0</v>
      </c>
      <c r="I1178" s="8">
        <f>+SUMIF(Ajustes!$C:$C,'Balance de Prueba'!$E1178,Ajustes!F:F)</f>
        <v>0</v>
      </c>
      <c r="J1178" s="3">
        <f t="shared" si="76"/>
        <v>-146250</v>
      </c>
    </row>
    <row r="1179" spans="1:10" ht="12.75" hidden="1" customHeight="1" x14ac:dyDescent="0.3">
      <c r="A1179" s="2" t="str">
        <f t="shared" si="77"/>
        <v>23</v>
      </c>
      <c r="B1179" s="2" t="str">
        <f t="shared" si="74"/>
        <v>2335</v>
      </c>
      <c r="C1179" s="2">
        <v>23354504</v>
      </c>
      <c r="D1179" s="2">
        <v>811023570</v>
      </c>
      <c r="E1179" s="2" t="str">
        <f t="shared" si="75"/>
        <v>23354504811023570</v>
      </c>
      <c r="F1179" s="8">
        <v>-36084406</v>
      </c>
      <c r="G1179" s="2" t="s">
        <v>1105</v>
      </c>
      <c r="H1179" s="8">
        <f>+SUMIF(Ajustes!$C:$C,'Balance de Prueba'!$E1179,Ajustes!E:E)</f>
        <v>0</v>
      </c>
      <c r="I1179" s="8">
        <f>+SUMIF(Ajustes!$C:$C,'Balance de Prueba'!$E1179,Ajustes!F:F)</f>
        <v>0</v>
      </c>
      <c r="J1179" s="3">
        <f t="shared" si="76"/>
        <v>-36084406</v>
      </c>
    </row>
    <row r="1180" spans="1:10" ht="12.75" hidden="1" customHeight="1" x14ac:dyDescent="0.3">
      <c r="A1180" s="2" t="str">
        <f t="shared" si="77"/>
        <v>23</v>
      </c>
      <c r="B1180" s="2" t="str">
        <f t="shared" si="74"/>
        <v>2335</v>
      </c>
      <c r="C1180" s="2">
        <v>23354504</v>
      </c>
      <c r="D1180" s="2">
        <v>811028981</v>
      </c>
      <c r="E1180" s="2" t="str">
        <f t="shared" si="75"/>
        <v>23354504811028981</v>
      </c>
      <c r="F1180" s="8">
        <v>-2132994</v>
      </c>
      <c r="G1180" s="2" t="s">
        <v>1106</v>
      </c>
      <c r="H1180" s="8">
        <f>+SUMIF(Ajustes!$C:$C,'Balance de Prueba'!$E1180,Ajustes!E:E)</f>
        <v>0</v>
      </c>
      <c r="I1180" s="8">
        <f>+SUMIF(Ajustes!$C:$C,'Balance de Prueba'!$E1180,Ajustes!F:F)</f>
        <v>0</v>
      </c>
      <c r="J1180" s="3">
        <f t="shared" si="76"/>
        <v>-2132994</v>
      </c>
    </row>
    <row r="1181" spans="1:10" ht="12.75" hidden="1" customHeight="1" x14ac:dyDescent="0.3">
      <c r="A1181" s="2" t="str">
        <f t="shared" si="77"/>
        <v>23</v>
      </c>
      <c r="B1181" s="2" t="str">
        <f t="shared" si="74"/>
        <v>2335</v>
      </c>
      <c r="C1181" s="2">
        <v>23354504</v>
      </c>
      <c r="D1181" s="2">
        <v>811034955</v>
      </c>
      <c r="E1181" s="2" t="str">
        <f t="shared" si="75"/>
        <v>23354504811034955</v>
      </c>
      <c r="F1181" s="8">
        <v>-495038</v>
      </c>
      <c r="G1181" s="2" t="s">
        <v>1107</v>
      </c>
      <c r="H1181" s="8">
        <f>+SUMIF(Ajustes!$C:$C,'Balance de Prueba'!$E1181,Ajustes!E:E)</f>
        <v>0</v>
      </c>
      <c r="I1181" s="8">
        <f>+SUMIF(Ajustes!$C:$C,'Balance de Prueba'!$E1181,Ajustes!F:F)</f>
        <v>0</v>
      </c>
      <c r="J1181" s="3">
        <f t="shared" si="76"/>
        <v>-495038</v>
      </c>
    </row>
    <row r="1182" spans="1:10" ht="12.75" hidden="1" customHeight="1" x14ac:dyDescent="0.3">
      <c r="A1182" s="2" t="str">
        <f t="shared" si="77"/>
        <v>23</v>
      </c>
      <c r="B1182" s="2" t="str">
        <f t="shared" si="74"/>
        <v>2335</v>
      </c>
      <c r="C1182" s="2">
        <v>23354504</v>
      </c>
      <c r="D1182" s="2">
        <v>830017271</v>
      </c>
      <c r="E1182" s="2" t="str">
        <f t="shared" si="75"/>
        <v>23354504830017271</v>
      </c>
      <c r="F1182" s="8">
        <v>-5538555</v>
      </c>
      <c r="G1182" s="2" t="s">
        <v>1108</v>
      </c>
      <c r="H1182" s="8">
        <f>+SUMIF(Ajustes!$C:$C,'Balance de Prueba'!$E1182,Ajustes!E:E)</f>
        <v>0</v>
      </c>
      <c r="I1182" s="8">
        <f>+SUMIF(Ajustes!$C:$C,'Balance de Prueba'!$E1182,Ajustes!F:F)</f>
        <v>0</v>
      </c>
      <c r="J1182" s="3">
        <f t="shared" si="76"/>
        <v>-5538555</v>
      </c>
    </row>
    <row r="1183" spans="1:10" ht="12.75" hidden="1" customHeight="1" x14ac:dyDescent="0.3">
      <c r="A1183" s="2" t="str">
        <f t="shared" si="77"/>
        <v>23</v>
      </c>
      <c r="B1183" s="2" t="str">
        <f t="shared" si="74"/>
        <v>2335</v>
      </c>
      <c r="C1183" s="2">
        <v>23354504</v>
      </c>
      <c r="D1183" s="2">
        <v>830050256</v>
      </c>
      <c r="E1183" s="2" t="str">
        <f t="shared" si="75"/>
        <v>23354504830050256</v>
      </c>
      <c r="F1183" s="8">
        <v>-3667892</v>
      </c>
      <c r="G1183" s="2" t="s">
        <v>1109</v>
      </c>
      <c r="H1183" s="8">
        <f>+SUMIF(Ajustes!$C:$C,'Balance de Prueba'!$E1183,Ajustes!E:E)</f>
        <v>0</v>
      </c>
      <c r="I1183" s="8">
        <f>+SUMIF(Ajustes!$C:$C,'Balance de Prueba'!$E1183,Ajustes!F:F)</f>
        <v>0</v>
      </c>
      <c r="J1183" s="3">
        <f t="shared" si="76"/>
        <v>-3667892</v>
      </c>
    </row>
    <row r="1184" spans="1:10" ht="12.75" hidden="1" customHeight="1" x14ac:dyDescent="0.3">
      <c r="A1184" s="2" t="str">
        <f t="shared" si="77"/>
        <v>23</v>
      </c>
      <c r="B1184" s="2" t="str">
        <f t="shared" si="74"/>
        <v>2335</v>
      </c>
      <c r="C1184" s="2">
        <v>23354504</v>
      </c>
      <c r="D1184" s="2">
        <v>830117650</v>
      </c>
      <c r="E1184" s="2" t="str">
        <f t="shared" si="75"/>
        <v>23354504830117650</v>
      </c>
      <c r="F1184" s="8">
        <v>-4470048</v>
      </c>
      <c r="G1184" s="2" t="s">
        <v>1095</v>
      </c>
      <c r="H1184" s="8">
        <f>+SUMIF(Ajustes!$C:$C,'Balance de Prueba'!$E1184,Ajustes!E:E)</f>
        <v>0</v>
      </c>
      <c r="I1184" s="8">
        <f>+SUMIF(Ajustes!$C:$C,'Balance de Prueba'!$E1184,Ajustes!F:F)</f>
        <v>0</v>
      </c>
      <c r="J1184" s="3">
        <f t="shared" si="76"/>
        <v>-4470048</v>
      </c>
    </row>
    <row r="1185" spans="1:10" ht="12.75" hidden="1" customHeight="1" x14ac:dyDescent="0.3">
      <c r="A1185" s="2" t="str">
        <f t="shared" si="77"/>
        <v>23</v>
      </c>
      <c r="B1185" s="2" t="str">
        <f t="shared" si="74"/>
        <v>2335</v>
      </c>
      <c r="C1185" s="2">
        <v>23354504</v>
      </c>
      <c r="D1185" s="2">
        <v>860006928</v>
      </c>
      <c r="E1185" s="2" t="str">
        <f t="shared" si="75"/>
        <v>23354504860006928</v>
      </c>
      <c r="F1185" s="8">
        <v>-1489027</v>
      </c>
      <c r="G1185" s="2" t="s">
        <v>1110</v>
      </c>
      <c r="H1185" s="8">
        <f>+SUMIF(Ajustes!$C:$C,'Balance de Prueba'!$E1185,Ajustes!E:E)</f>
        <v>0</v>
      </c>
      <c r="I1185" s="8">
        <f>+SUMIF(Ajustes!$C:$C,'Balance de Prueba'!$E1185,Ajustes!F:F)</f>
        <v>0</v>
      </c>
      <c r="J1185" s="3">
        <f t="shared" si="76"/>
        <v>-1489027</v>
      </c>
    </row>
    <row r="1186" spans="1:10" ht="12.75" hidden="1" customHeight="1" x14ac:dyDescent="0.3">
      <c r="A1186" s="2" t="str">
        <f t="shared" si="77"/>
        <v>23</v>
      </c>
      <c r="B1186" s="2" t="str">
        <f t="shared" si="74"/>
        <v>2335</v>
      </c>
      <c r="C1186" s="2">
        <v>23354504</v>
      </c>
      <c r="D1186" s="2">
        <v>860045499</v>
      </c>
      <c r="E1186" s="2" t="str">
        <f t="shared" si="75"/>
        <v>23354504860045499</v>
      </c>
      <c r="F1186" s="8">
        <v>-9480000</v>
      </c>
      <c r="G1186" s="2" t="s">
        <v>869</v>
      </c>
      <c r="H1186" s="8">
        <f>+SUMIF(Ajustes!$C:$C,'Balance de Prueba'!$E1186,Ajustes!E:E)</f>
        <v>0</v>
      </c>
      <c r="I1186" s="8">
        <f>+SUMIF(Ajustes!$C:$C,'Balance de Prueba'!$E1186,Ajustes!F:F)</f>
        <v>0</v>
      </c>
      <c r="J1186" s="3">
        <f t="shared" si="76"/>
        <v>-9480000</v>
      </c>
    </row>
    <row r="1187" spans="1:10" ht="12.75" hidden="1" customHeight="1" x14ac:dyDescent="0.3">
      <c r="A1187" s="2" t="str">
        <f t="shared" si="77"/>
        <v>23</v>
      </c>
      <c r="B1187" s="2" t="str">
        <f t="shared" si="74"/>
        <v>2335</v>
      </c>
      <c r="C1187" s="2">
        <v>23354504</v>
      </c>
      <c r="D1187" s="2">
        <v>890211546</v>
      </c>
      <c r="E1187" s="2" t="str">
        <f t="shared" si="75"/>
        <v>23354504890211546</v>
      </c>
      <c r="F1187" s="8">
        <v>-23550000</v>
      </c>
      <c r="G1187" s="2" t="s">
        <v>1111</v>
      </c>
      <c r="H1187" s="8">
        <f>+SUMIF(Ajustes!$C:$C,'Balance de Prueba'!$E1187,Ajustes!E:E)</f>
        <v>0</v>
      </c>
      <c r="I1187" s="8">
        <f>+SUMIF(Ajustes!$C:$C,'Balance de Prueba'!$E1187,Ajustes!F:F)</f>
        <v>0</v>
      </c>
      <c r="J1187" s="3">
        <f t="shared" si="76"/>
        <v>-23550000</v>
      </c>
    </row>
    <row r="1188" spans="1:10" ht="12.75" hidden="1" customHeight="1" x14ac:dyDescent="0.3">
      <c r="A1188" s="2" t="str">
        <f t="shared" si="77"/>
        <v>23</v>
      </c>
      <c r="B1188" s="2" t="str">
        <f t="shared" si="74"/>
        <v>2335</v>
      </c>
      <c r="C1188" s="2">
        <v>23354504</v>
      </c>
      <c r="D1188" s="2">
        <v>890901321</v>
      </c>
      <c r="E1188" s="2" t="str">
        <f t="shared" si="75"/>
        <v>23354504890901321</v>
      </c>
      <c r="F1188" s="8">
        <v>-8222107</v>
      </c>
      <c r="G1188" s="2" t="s">
        <v>1112</v>
      </c>
      <c r="H1188" s="8">
        <f>+SUMIF(Ajustes!$C:$C,'Balance de Prueba'!$E1188,Ajustes!E:E)</f>
        <v>0</v>
      </c>
      <c r="I1188" s="8">
        <f>+SUMIF(Ajustes!$C:$C,'Balance de Prueba'!$E1188,Ajustes!F:F)</f>
        <v>0</v>
      </c>
      <c r="J1188" s="3">
        <f t="shared" si="76"/>
        <v>-8222107</v>
      </c>
    </row>
    <row r="1189" spans="1:10" ht="12.75" hidden="1" customHeight="1" x14ac:dyDescent="0.3">
      <c r="A1189" s="2" t="str">
        <f t="shared" si="77"/>
        <v>23</v>
      </c>
      <c r="B1189" s="2" t="str">
        <f t="shared" si="74"/>
        <v>2335</v>
      </c>
      <c r="C1189" s="2">
        <v>23354504</v>
      </c>
      <c r="D1189" s="2">
        <v>890907681</v>
      </c>
      <c r="E1189" s="2" t="str">
        <f t="shared" si="75"/>
        <v>23354504890907681</v>
      </c>
      <c r="F1189" s="8">
        <v>-70000</v>
      </c>
      <c r="G1189" s="2" t="s">
        <v>1113</v>
      </c>
      <c r="H1189" s="8">
        <f>+SUMIF(Ajustes!$C:$C,'Balance de Prueba'!$E1189,Ajustes!E:E)</f>
        <v>0</v>
      </c>
      <c r="I1189" s="8">
        <f>+SUMIF(Ajustes!$C:$C,'Balance de Prueba'!$E1189,Ajustes!F:F)</f>
        <v>0</v>
      </c>
      <c r="J1189" s="3">
        <f t="shared" si="76"/>
        <v>-70000</v>
      </c>
    </row>
    <row r="1190" spans="1:10" ht="12.75" hidden="1" customHeight="1" x14ac:dyDescent="0.3">
      <c r="A1190" s="2" t="str">
        <f t="shared" si="77"/>
        <v>23</v>
      </c>
      <c r="B1190" s="2" t="str">
        <f t="shared" si="74"/>
        <v>2335</v>
      </c>
      <c r="C1190" s="2">
        <v>23354504</v>
      </c>
      <c r="D1190" s="2">
        <v>890908766</v>
      </c>
      <c r="E1190" s="2" t="str">
        <f t="shared" si="75"/>
        <v>23354504890908766</v>
      </c>
      <c r="F1190" s="8">
        <v>-445000</v>
      </c>
      <c r="G1190" s="2" t="s">
        <v>1114</v>
      </c>
      <c r="H1190" s="8">
        <f>+SUMIF(Ajustes!$C:$C,'Balance de Prueba'!$E1190,Ajustes!E:E)</f>
        <v>0</v>
      </c>
      <c r="I1190" s="8">
        <f>+SUMIF(Ajustes!$C:$C,'Balance de Prueba'!$E1190,Ajustes!F:F)</f>
        <v>0</v>
      </c>
      <c r="J1190" s="3">
        <f t="shared" si="76"/>
        <v>-445000</v>
      </c>
    </row>
    <row r="1191" spans="1:10" ht="12.75" hidden="1" customHeight="1" x14ac:dyDescent="0.3">
      <c r="A1191" s="2" t="str">
        <f t="shared" si="77"/>
        <v>23</v>
      </c>
      <c r="B1191" s="2" t="str">
        <f t="shared" si="74"/>
        <v>2335</v>
      </c>
      <c r="C1191" s="2">
        <v>23354504</v>
      </c>
      <c r="D1191" s="2">
        <v>890920340</v>
      </c>
      <c r="E1191" s="2" t="str">
        <f t="shared" si="75"/>
        <v>23354504890920340</v>
      </c>
      <c r="F1191" s="8">
        <v>-58005031</v>
      </c>
      <c r="G1191" s="2" t="s">
        <v>1115</v>
      </c>
      <c r="H1191" s="8">
        <f>+SUMIF(Ajustes!$C:$C,'Balance de Prueba'!$E1191,Ajustes!E:E)</f>
        <v>0</v>
      </c>
      <c r="I1191" s="8">
        <f>+SUMIF(Ajustes!$C:$C,'Balance de Prueba'!$E1191,Ajustes!F:F)</f>
        <v>0</v>
      </c>
      <c r="J1191" s="3">
        <f t="shared" si="76"/>
        <v>-58005031</v>
      </c>
    </row>
    <row r="1192" spans="1:10" ht="12.75" hidden="1" customHeight="1" x14ac:dyDescent="0.3">
      <c r="A1192" s="2" t="str">
        <f t="shared" si="77"/>
        <v>23</v>
      </c>
      <c r="B1192" s="2" t="str">
        <f t="shared" si="74"/>
        <v>2335</v>
      </c>
      <c r="C1192" s="2">
        <v>23354504</v>
      </c>
      <c r="D1192" s="2">
        <v>890920990</v>
      </c>
      <c r="E1192" s="2" t="str">
        <f t="shared" si="75"/>
        <v>23354504890920990</v>
      </c>
      <c r="F1192" s="8">
        <v>-1285653</v>
      </c>
      <c r="G1192" s="2" t="s">
        <v>1116</v>
      </c>
      <c r="H1192" s="8">
        <f>+SUMIF(Ajustes!$C:$C,'Balance de Prueba'!$E1192,Ajustes!E:E)</f>
        <v>0</v>
      </c>
      <c r="I1192" s="8">
        <f>+SUMIF(Ajustes!$C:$C,'Balance de Prueba'!$E1192,Ajustes!F:F)</f>
        <v>0</v>
      </c>
      <c r="J1192" s="3">
        <f t="shared" si="76"/>
        <v>-1285653</v>
      </c>
    </row>
    <row r="1193" spans="1:10" ht="12.75" hidden="1" customHeight="1" x14ac:dyDescent="0.3">
      <c r="A1193" s="2" t="str">
        <f t="shared" si="77"/>
        <v>23</v>
      </c>
      <c r="B1193" s="2" t="str">
        <f t="shared" si="74"/>
        <v>2335</v>
      </c>
      <c r="C1193" s="2">
        <v>23354504</v>
      </c>
      <c r="D1193" s="2">
        <v>891200141</v>
      </c>
      <c r="E1193" s="2" t="str">
        <f t="shared" si="75"/>
        <v>23354504891200141</v>
      </c>
      <c r="F1193" s="8">
        <v>-16315200</v>
      </c>
      <c r="G1193" s="2" t="s">
        <v>878</v>
      </c>
      <c r="H1193" s="8">
        <f>+SUMIF(Ajustes!$C:$C,'Balance de Prueba'!$E1193,Ajustes!E:E)</f>
        <v>0</v>
      </c>
      <c r="I1193" s="8">
        <f>+SUMIF(Ajustes!$C:$C,'Balance de Prueba'!$E1193,Ajustes!F:F)</f>
        <v>0</v>
      </c>
      <c r="J1193" s="3">
        <f t="shared" si="76"/>
        <v>-16315200</v>
      </c>
    </row>
    <row r="1194" spans="1:10" ht="12.75" hidden="1" customHeight="1" x14ac:dyDescent="0.3">
      <c r="A1194" s="2" t="str">
        <f t="shared" si="77"/>
        <v>23</v>
      </c>
      <c r="B1194" s="2" t="str">
        <f t="shared" si="74"/>
        <v>2335</v>
      </c>
      <c r="C1194" s="2">
        <v>23354504</v>
      </c>
      <c r="D1194" s="2">
        <v>891400592</v>
      </c>
      <c r="E1194" s="2" t="str">
        <f t="shared" si="75"/>
        <v>23354504891400592</v>
      </c>
      <c r="F1194" s="8">
        <v>-173066500</v>
      </c>
      <c r="G1194" s="2" t="s">
        <v>1117</v>
      </c>
      <c r="H1194" s="8">
        <f>+SUMIF(Ajustes!$C:$C,'Balance de Prueba'!$E1194,Ajustes!E:E)</f>
        <v>0</v>
      </c>
      <c r="I1194" s="8">
        <f>+SUMIF(Ajustes!$C:$C,'Balance de Prueba'!$E1194,Ajustes!F:F)</f>
        <v>0</v>
      </c>
      <c r="J1194" s="3">
        <f t="shared" si="76"/>
        <v>-173066500</v>
      </c>
    </row>
    <row r="1195" spans="1:10" ht="12.75" hidden="1" customHeight="1" x14ac:dyDescent="0.3">
      <c r="A1195" s="2" t="str">
        <f t="shared" si="77"/>
        <v>23</v>
      </c>
      <c r="B1195" s="2" t="str">
        <f t="shared" si="74"/>
        <v>2335</v>
      </c>
      <c r="C1195" s="2">
        <v>23354504</v>
      </c>
      <c r="D1195" s="2">
        <v>900032184</v>
      </c>
      <c r="E1195" s="2" t="str">
        <f t="shared" si="75"/>
        <v>23354504900032184</v>
      </c>
      <c r="F1195" s="8">
        <v>-20582100</v>
      </c>
      <c r="G1195" s="2" t="s">
        <v>387</v>
      </c>
      <c r="H1195" s="8">
        <f>+SUMIF(Ajustes!$C:$C,'Balance de Prueba'!$E1195,Ajustes!E:E)</f>
        <v>0</v>
      </c>
      <c r="I1195" s="8">
        <f>+SUMIF(Ajustes!$C:$C,'Balance de Prueba'!$E1195,Ajustes!F:F)</f>
        <v>0</v>
      </c>
      <c r="J1195" s="3">
        <f t="shared" si="76"/>
        <v>-20582100</v>
      </c>
    </row>
    <row r="1196" spans="1:10" ht="12.75" hidden="1" customHeight="1" x14ac:dyDescent="0.3">
      <c r="A1196" s="2" t="str">
        <f t="shared" si="77"/>
        <v>23</v>
      </c>
      <c r="B1196" s="2" t="str">
        <f t="shared" si="74"/>
        <v>2335</v>
      </c>
      <c r="C1196" s="2">
        <v>23354504</v>
      </c>
      <c r="D1196" s="2">
        <v>900052123</v>
      </c>
      <c r="E1196" s="2" t="str">
        <f t="shared" si="75"/>
        <v>23354504900052123</v>
      </c>
      <c r="F1196" s="8">
        <v>-249480</v>
      </c>
      <c r="G1196" s="2" t="s">
        <v>880</v>
      </c>
      <c r="H1196" s="8">
        <f>+SUMIF(Ajustes!$C:$C,'Balance de Prueba'!$E1196,Ajustes!E:E)</f>
        <v>0</v>
      </c>
      <c r="I1196" s="8">
        <f>+SUMIF(Ajustes!$C:$C,'Balance de Prueba'!$E1196,Ajustes!F:F)</f>
        <v>0</v>
      </c>
      <c r="J1196" s="3">
        <f t="shared" si="76"/>
        <v>-249480</v>
      </c>
    </row>
    <row r="1197" spans="1:10" ht="12.75" hidden="1" customHeight="1" x14ac:dyDescent="0.3">
      <c r="A1197" s="2" t="str">
        <f t="shared" si="77"/>
        <v>23</v>
      </c>
      <c r="B1197" s="2" t="str">
        <f t="shared" si="74"/>
        <v>2335</v>
      </c>
      <c r="C1197" s="2">
        <v>23354504</v>
      </c>
      <c r="D1197" s="2">
        <v>900470946</v>
      </c>
      <c r="E1197" s="2" t="str">
        <f t="shared" si="75"/>
        <v>23354504900470946</v>
      </c>
      <c r="F1197" s="8">
        <v>-180189</v>
      </c>
      <c r="G1197" s="2" t="s">
        <v>1095</v>
      </c>
      <c r="H1197" s="8">
        <f>+SUMIF(Ajustes!$C:$C,'Balance de Prueba'!$E1197,Ajustes!E:E)</f>
        <v>0</v>
      </c>
      <c r="I1197" s="8">
        <f>+SUMIF(Ajustes!$C:$C,'Balance de Prueba'!$E1197,Ajustes!F:F)</f>
        <v>0</v>
      </c>
      <c r="J1197" s="3">
        <f t="shared" si="76"/>
        <v>-180189</v>
      </c>
    </row>
    <row r="1198" spans="1:10" ht="12.75" hidden="1" customHeight="1" x14ac:dyDescent="0.3">
      <c r="A1198" s="2" t="str">
        <f t="shared" si="77"/>
        <v>23</v>
      </c>
      <c r="B1198" s="2" t="str">
        <f t="shared" si="74"/>
        <v>2335</v>
      </c>
      <c r="C1198" s="2">
        <v>23354504</v>
      </c>
      <c r="D1198" s="2">
        <v>117154206</v>
      </c>
      <c r="E1198" s="2" t="str">
        <f t="shared" si="75"/>
        <v>23354504117154206</v>
      </c>
      <c r="F1198" s="8">
        <v>-17000</v>
      </c>
      <c r="G1198" s="2" t="s">
        <v>1118</v>
      </c>
      <c r="H1198" s="8">
        <f>+SUMIF(Ajustes!$C:$C,'Balance de Prueba'!$E1198,Ajustes!E:E)</f>
        <v>0</v>
      </c>
      <c r="I1198" s="8">
        <f>+SUMIF(Ajustes!$C:$C,'Balance de Prueba'!$E1198,Ajustes!F:F)</f>
        <v>0</v>
      </c>
      <c r="J1198" s="3">
        <f t="shared" si="76"/>
        <v>-17000</v>
      </c>
    </row>
    <row r="1199" spans="1:10" ht="12.75" hidden="1" customHeight="1" x14ac:dyDescent="0.3">
      <c r="A1199" s="2" t="str">
        <f t="shared" si="77"/>
        <v>23</v>
      </c>
      <c r="B1199" s="2" t="str">
        <f t="shared" si="74"/>
        <v>2335</v>
      </c>
      <c r="C1199" s="2">
        <v>23354504</v>
      </c>
      <c r="D1199" s="2">
        <v>120455541</v>
      </c>
      <c r="E1199" s="2" t="str">
        <f t="shared" si="75"/>
        <v>23354504120455541</v>
      </c>
      <c r="F1199" s="8">
        <v>-25000</v>
      </c>
      <c r="G1199" s="2" t="s">
        <v>1095</v>
      </c>
      <c r="H1199" s="8">
        <f>+SUMIF(Ajustes!$C:$C,'Balance de Prueba'!$E1199,Ajustes!E:E)</f>
        <v>0</v>
      </c>
      <c r="I1199" s="8">
        <f>+SUMIF(Ajustes!$C:$C,'Balance de Prueba'!$E1199,Ajustes!F:F)</f>
        <v>0</v>
      </c>
      <c r="J1199" s="3">
        <f t="shared" si="76"/>
        <v>-25000</v>
      </c>
    </row>
    <row r="1200" spans="1:10" ht="12.75" hidden="1" customHeight="1" x14ac:dyDescent="0.3">
      <c r="A1200" s="2" t="str">
        <f t="shared" si="77"/>
        <v>23</v>
      </c>
      <c r="B1200" s="2" t="str">
        <f t="shared" si="74"/>
        <v>2335</v>
      </c>
      <c r="C1200" s="2">
        <v>23354504</v>
      </c>
      <c r="D1200" s="2">
        <v>126146500</v>
      </c>
      <c r="E1200" s="2" t="str">
        <f t="shared" si="75"/>
        <v>23354504126146500</v>
      </c>
      <c r="F1200" s="8">
        <v>-25000</v>
      </c>
      <c r="G1200" s="2" t="s">
        <v>1095</v>
      </c>
      <c r="H1200" s="8">
        <f>+SUMIF(Ajustes!$C:$C,'Balance de Prueba'!$E1200,Ajustes!E:E)</f>
        <v>0</v>
      </c>
      <c r="I1200" s="8">
        <f>+SUMIF(Ajustes!$C:$C,'Balance de Prueba'!$E1200,Ajustes!F:F)</f>
        <v>0</v>
      </c>
      <c r="J1200" s="3">
        <f t="shared" si="76"/>
        <v>-25000</v>
      </c>
    </row>
    <row r="1201" spans="1:10" ht="12.75" hidden="1" customHeight="1" x14ac:dyDescent="0.3">
      <c r="A1201" s="2" t="str">
        <f t="shared" si="77"/>
        <v>23</v>
      </c>
      <c r="B1201" s="2" t="str">
        <f t="shared" si="74"/>
        <v>2335</v>
      </c>
      <c r="C1201" s="2">
        <v>23354504</v>
      </c>
      <c r="D1201" s="2">
        <v>1152449312</v>
      </c>
      <c r="E1201" s="2" t="str">
        <f t="shared" si="75"/>
        <v>233545041152449312</v>
      </c>
      <c r="F1201" s="8">
        <v>-11000</v>
      </c>
      <c r="G1201" s="2" t="s">
        <v>1095</v>
      </c>
      <c r="H1201" s="8">
        <f>+SUMIF(Ajustes!$C:$C,'Balance de Prueba'!$E1201,Ajustes!E:E)</f>
        <v>0</v>
      </c>
      <c r="I1201" s="8">
        <f>+SUMIF(Ajustes!$C:$C,'Balance de Prueba'!$E1201,Ajustes!F:F)</f>
        <v>0</v>
      </c>
      <c r="J1201" s="3">
        <f t="shared" si="76"/>
        <v>-11000</v>
      </c>
    </row>
    <row r="1202" spans="1:10" ht="12.75" hidden="1" customHeight="1" x14ac:dyDescent="0.3">
      <c r="A1202" s="2" t="str">
        <f t="shared" si="77"/>
        <v>23</v>
      </c>
      <c r="B1202" s="2" t="str">
        <f t="shared" si="74"/>
        <v>2335</v>
      </c>
      <c r="C1202" s="2">
        <v>23355009</v>
      </c>
      <c r="D1202" s="2">
        <v>811000740</v>
      </c>
      <c r="E1202" s="2" t="str">
        <f t="shared" si="75"/>
        <v>23355009811000740</v>
      </c>
      <c r="F1202" s="8">
        <v>-715068687</v>
      </c>
      <c r="G1202" s="2" t="s">
        <v>1120</v>
      </c>
      <c r="H1202" s="8">
        <f>+SUMIF(Ajustes!$C:$C,'Balance de Prueba'!$E1202,Ajustes!E:E)</f>
        <v>0</v>
      </c>
      <c r="I1202" s="8">
        <f>+SUMIF(Ajustes!$C:$C,'Balance de Prueba'!$E1202,Ajustes!F:F)</f>
        <v>0</v>
      </c>
      <c r="J1202" s="3">
        <f t="shared" si="76"/>
        <v>-715068687</v>
      </c>
    </row>
    <row r="1203" spans="1:10" ht="12.75" hidden="1" customHeight="1" x14ac:dyDescent="0.3">
      <c r="A1203" s="2" t="str">
        <f t="shared" si="77"/>
        <v>23</v>
      </c>
      <c r="B1203" s="2" t="str">
        <f t="shared" si="74"/>
        <v>2335</v>
      </c>
      <c r="C1203" s="2">
        <v>23355009</v>
      </c>
      <c r="D1203" s="2">
        <v>830122566</v>
      </c>
      <c r="E1203" s="2" t="str">
        <f t="shared" si="75"/>
        <v>23355009830122566</v>
      </c>
      <c r="F1203" s="8">
        <v>-64626</v>
      </c>
      <c r="G1203" s="2" t="s">
        <v>1119</v>
      </c>
      <c r="H1203" s="8">
        <f>+SUMIF(Ajustes!$C:$C,'Balance de Prueba'!$E1203,Ajustes!E:E)</f>
        <v>0</v>
      </c>
      <c r="I1203" s="8">
        <f>+SUMIF(Ajustes!$C:$C,'Balance de Prueba'!$E1203,Ajustes!F:F)</f>
        <v>0</v>
      </c>
      <c r="J1203" s="3">
        <f t="shared" si="76"/>
        <v>-64626</v>
      </c>
    </row>
    <row r="1204" spans="1:10" ht="12.75" hidden="1" customHeight="1" x14ac:dyDescent="0.3">
      <c r="A1204" s="2" t="str">
        <f t="shared" si="77"/>
        <v>23</v>
      </c>
      <c r="B1204" s="2" t="str">
        <f t="shared" si="74"/>
        <v>2335</v>
      </c>
      <c r="C1204" s="2">
        <v>23355509</v>
      </c>
      <c r="D1204" s="2">
        <v>811019190</v>
      </c>
      <c r="E1204" s="2" t="str">
        <f t="shared" si="75"/>
        <v>23355509811019190</v>
      </c>
      <c r="F1204" s="8">
        <v>-69600</v>
      </c>
      <c r="G1204" s="2" t="s">
        <v>1121</v>
      </c>
      <c r="H1204" s="8">
        <f>+SUMIF(Ajustes!$C:$C,'Balance de Prueba'!$E1204,Ajustes!E:E)</f>
        <v>0</v>
      </c>
      <c r="I1204" s="8">
        <f>+SUMIF(Ajustes!$C:$C,'Balance de Prueba'!$E1204,Ajustes!F:F)</f>
        <v>0</v>
      </c>
      <c r="J1204" s="3">
        <f t="shared" si="76"/>
        <v>-69600</v>
      </c>
    </row>
    <row r="1205" spans="1:10" ht="12.75" hidden="1" customHeight="1" x14ac:dyDescent="0.3">
      <c r="A1205" s="2" t="str">
        <f t="shared" si="77"/>
        <v>23</v>
      </c>
      <c r="B1205" s="2" t="str">
        <f t="shared" si="74"/>
        <v>2335</v>
      </c>
      <c r="C1205" s="2">
        <v>23355509</v>
      </c>
      <c r="D1205" s="2">
        <v>860037707</v>
      </c>
      <c r="E1205" s="2" t="str">
        <f t="shared" si="75"/>
        <v>23355509860037707</v>
      </c>
      <c r="F1205" s="8">
        <v>-5577535</v>
      </c>
      <c r="G1205" s="2" t="s">
        <v>393</v>
      </c>
      <c r="H1205" s="8">
        <f>+SUMIF(Ajustes!$C:$C,'Balance de Prueba'!$E1205,Ajustes!E:E)</f>
        <v>0</v>
      </c>
      <c r="I1205" s="8">
        <f>+SUMIF(Ajustes!$C:$C,'Balance de Prueba'!$E1205,Ajustes!F:F)</f>
        <v>0</v>
      </c>
      <c r="J1205" s="3">
        <f t="shared" si="76"/>
        <v>-5577535</v>
      </c>
    </row>
    <row r="1206" spans="1:10" ht="12.75" hidden="1" customHeight="1" x14ac:dyDescent="0.3">
      <c r="A1206" s="2" t="str">
        <f t="shared" si="77"/>
        <v>23</v>
      </c>
      <c r="B1206" s="2" t="str">
        <f t="shared" si="74"/>
        <v>2335</v>
      </c>
      <c r="C1206" s="2">
        <v>23355509</v>
      </c>
      <c r="D1206" s="2">
        <v>890903407</v>
      </c>
      <c r="E1206" s="2" t="str">
        <f t="shared" si="75"/>
        <v>23355509890903407</v>
      </c>
      <c r="F1206" s="8">
        <v>-1123307</v>
      </c>
      <c r="G1206" s="2" t="s">
        <v>394</v>
      </c>
      <c r="H1206" s="8">
        <f>+SUMIF(Ajustes!$C:$C,'Balance de Prueba'!$E1206,Ajustes!E:E)</f>
        <v>0</v>
      </c>
      <c r="I1206" s="8">
        <f>+SUMIF(Ajustes!$C:$C,'Balance de Prueba'!$E1206,Ajustes!F:F)</f>
        <v>0</v>
      </c>
      <c r="J1206" s="3">
        <f t="shared" si="76"/>
        <v>-1123307</v>
      </c>
    </row>
    <row r="1207" spans="1:10" ht="12.75" hidden="1" customHeight="1" x14ac:dyDescent="0.3">
      <c r="A1207" s="2" t="str">
        <f t="shared" si="77"/>
        <v>23</v>
      </c>
      <c r="B1207" s="2" t="str">
        <f t="shared" si="74"/>
        <v>2335</v>
      </c>
      <c r="C1207" s="2">
        <v>23356509</v>
      </c>
      <c r="D1207" s="2">
        <v>1531</v>
      </c>
      <c r="E1207" s="2" t="str">
        <f t="shared" si="75"/>
        <v>233565091531</v>
      </c>
      <c r="F1207" s="8">
        <v>-2959614</v>
      </c>
      <c r="G1207" s="2" t="s">
        <v>1122</v>
      </c>
      <c r="H1207" s="8">
        <f>+SUMIF(Ajustes!$C:$C,'Balance de Prueba'!$E1207,Ajustes!E:E)</f>
        <v>0</v>
      </c>
      <c r="I1207" s="8">
        <f>+SUMIF(Ajustes!$C:$C,'Balance de Prueba'!$E1207,Ajustes!F:F)</f>
        <v>0</v>
      </c>
      <c r="J1207" s="3">
        <f t="shared" si="76"/>
        <v>-2959614</v>
      </c>
    </row>
    <row r="1208" spans="1:10" ht="12.75" hidden="1" customHeight="1" x14ac:dyDescent="0.3">
      <c r="A1208" s="2" t="str">
        <f t="shared" si="77"/>
        <v>23</v>
      </c>
      <c r="B1208" s="2" t="str">
        <f t="shared" si="74"/>
        <v>2335</v>
      </c>
      <c r="C1208" s="2">
        <v>23356509</v>
      </c>
      <c r="D1208" s="2">
        <v>43824546</v>
      </c>
      <c r="E1208" s="2" t="str">
        <f t="shared" si="75"/>
        <v>2335650943824546</v>
      </c>
      <c r="F1208" s="8">
        <v>-110000</v>
      </c>
      <c r="G1208" s="2" t="s">
        <v>1123</v>
      </c>
      <c r="H1208" s="8">
        <f>+SUMIF(Ajustes!$C:$C,'Balance de Prueba'!$E1208,Ajustes!E:E)</f>
        <v>0</v>
      </c>
      <c r="I1208" s="8">
        <f>+SUMIF(Ajustes!$C:$C,'Balance de Prueba'!$E1208,Ajustes!F:F)</f>
        <v>0</v>
      </c>
      <c r="J1208" s="3">
        <f t="shared" si="76"/>
        <v>-110000</v>
      </c>
    </row>
    <row r="1209" spans="1:10" ht="12.75" hidden="1" customHeight="1" x14ac:dyDescent="0.3">
      <c r="A1209" s="2" t="str">
        <f t="shared" si="77"/>
        <v>23</v>
      </c>
      <c r="B1209" s="2" t="str">
        <f t="shared" si="74"/>
        <v>2335</v>
      </c>
      <c r="C1209" s="2">
        <v>23356509</v>
      </c>
      <c r="D1209" s="2">
        <v>811023713</v>
      </c>
      <c r="E1209" s="2" t="str">
        <f t="shared" si="75"/>
        <v>23356509811023713</v>
      </c>
      <c r="F1209" s="8">
        <v>-358000</v>
      </c>
      <c r="G1209" s="2" t="s">
        <v>1124</v>
      </c>
      <c r="H1209" s="8">
        <f>+SUMIF(Ajustes!$C:$C,'Balance de Prueba'!$E1209,Ajustes!E:E)</f>
        <v>0</v>
      </c>
      <c r="I1209" s="8">
        <f>+SUMIF(Ajustes!$C:$C,'Balance de Prueba'!$E1209,Ajustes!F:F)</f>
        <v>0</v>
      </c>
      <c r="J1209" s="3">
        <f t="shared" si="76"/>
        <v>-358000</v>
      </c>
    </row>
    <row r="1210" spans="1:10" ht="12.75" hidden="1" customHeight="1" x14ac:dyDescent="0.3">
      <c r="A1210" s="2" t="str">
        <f t="shared" si="77"/>
        <v>23</v>
      </c>
      <c r="B1210" s="2" t="str">
        <f t="shared" si="74"/>
        <v>2335</v>
      </c>
      <c r="C1210" s="2">
        <v>23356509</v>
      </c>
      <c r="D1210" s="2">
        <v>890922586</v>
      </c>
      <c r="E1210" s="2" t="str">
        <f t="shared" si="75"/>
        <v>23356509890922586</v>
      </c>
      <c r="F1210" s="8">
        <v>-10954990</v>
      </c>
      <c r="G1210" s="2" t="s">
        <v>1125</v>
      </c>
      <c r="H1210" s="8">
        <f>+SUMIF(Ajustes!$C:$C,'Balance de Prueba'!$E1210,Ajustes!E:E)</f>
        <v>0</v>
      </c>
      <c r="I1210" s="8">
        <f>+SUMIF(Ajustes!$C:$C,'Balance de Prueba'!$E1210,Ajustes!F:F)</f>
        <v>0</v>
      </c>
      <c r="J1210" s="3">
        <f t="shared" si="76"/>
        <v>-10954990</v>
      </c>
    </row>
    <row r="1211" spans="1:10" ht="12.75" hidden="1" customHeight="1" x14ac:dyDescent="0.3">
      <c r="A1211" s="2" t="str">
        <f t="shared" si="77"/>
        <v>23</v>
      </c>
      <c r="B1211" s="2" t="str">
        <f t="shared" si="74"/>
        <v>2335</v>
      </c>
      <c r="C1211" s="2">
        <v>23359509</v>
      </c>
      <c r="D1211" s="2">
        <v>8345065</v>
      </c>
      <c r="E1211" s="2" t="str">
        <f t="shared" si="75"/>
        <v>233595098345065</v>
      </c>
      <c r="F1211" s="8">
        <v>-123000</v>
      </c>
      <c r="G1211" s="2" t="s">
        <v>1127</v>
      </c>
      <c r="H1211" s="8">
        <f>+SUMIF(Ajustes!$C:$C,'Balance de Prueba'!$E1211,Ajustes!E:E)</f>
        <v>0</v>
      </c>
      <c r="I1211" s="8">
        <f>+SUMIF(Ajustes!$C:$C,'Balance de Prueba'!$E1211,Ajustes!F:F)</f>
        <v>0</v>
      </c>
      <c r="J1211" s="3">
        <f t="shared" si="76"/>
        <v>-123000</v>
      </c>
    </row>
    <row r="1212" spans="1:10" ht="12.75" hidden="1" customHeight="1" x14ac:dyDescent="0.3">
      <c r="A1212" s="2" t="str">
        <f t="shared" si="77"/>
        <v>23</v>
      </c>
      <c r="B1212" s="2" t="str">
        <f t="shared" si="74"/>
        <v>2335</v>
      </c>
      <c r="C1212" s="2">
        <v>23359509</v>
      </c>
      <c r="D1212" s="2">
        <v>8356522</v>
      </c>
      <c r="E1212" s="2" t="str">
        <f t="shared" si="75"/>
        <v>233595098356522</v>
      </c>
      <c r="F1212" s="8">
        <v>-20000</v>
      </c>
      <c r="G1212" s="2" t="s">
        <v>1128</v>
      </c>
      <c r="H1212" s="8">
        <f>+SUMIF(Ajustes!$C:$C,'Balance de Prueba'!$E1212,Ajustes!E:E)</f>
        <v>0</v>
      </c>
      <c r="I1212" s="8">
        <f>+SUMIF(Ajustes!$C:$C,'Balance de Prueba'!$E1212,Ajustes!F:F)</f>
        <v>0</v>
      </c>
      <c r="J1212" s="3">
        <f t="shared" si="76"/>
        <v>-20000</v>
      </c>
    </row>
    <row r="1213" spans="1:10" ht="12.75" hidden="1" customHeight="1" x14ac:dyDescent="0.3">
      <c r="A1213" s="2" t="str">
        <f t="shared" si="77"/>
        <v>23</v>
      </c>
      <c r="B1213" s="2" t="str">
        <f t="shared" si="74"/>
        <v>2335</v>
      </c>
      <c r="C1213" s="2">
        <v>23359509</v>
      </c>
      <c r="D1213" s="2">
        <v>70080085</v>
      </c>
      <c r="E1213" s="2" t="str">
        <f t="shared" si="75"/>
        <v>2335950970080085</v>
      </c>
      <c r="F1213" s="8">
        <v>-2500000</v>
      </c>
      <c r="G1213" s="2" t="s">
        <v>1129</v>
      </c>
      <c r="H1213" s="8">
        <f>+SUMIF(Ajustes!$C:$C,'Balance de Prueba'!$E1213,Ajustes!E:E)</f>
        <v>0</v>
      </c>
      <c r="I1213" s="8">
        <f>+SUMIF(Ajustes!$C:$C,'Balance de Prueba'!$E1213,Ajustes!F:F)</f>
        <v>0</v>
      </c>
      <c r="J1213" s="3">
        <f t="shared" si="76"/>
        <v>-2500000</v>
      </c>
    </row>
    <row r="1214" spans="1:10" ht="12.75" hidden="1" customHeight="1" x14ac:dyDescent="0.3">
      <c r="A1214" s="2" t="str">
        <f t="shared" si="77"/>
        <v>23</v>
      </c>
      <c r="B1214" s="2" t="str">
        <f t="shared" si="74"/>
        <v>2335</v>
      </c>
      <c r="C1214" s="2">
        <v>23359509</v>
      </c>
      <c r="D1214" s="2">
        <v>70516538</v>
      </c>
      <c r="E1214" s="2" t="str">
        <f t="shared" si="75"/>
        <v>2335950970516538</v>
      </c>
      <c r="F1214" s="8">
        <v>-230400</v>
      </c>
      <c r="G1214" s="2" t="s">
        <v>899</v>
      </c>
      <c r="H1214" s="8">
        <f>+SUMIF(Ajustes!$C:$C,'Balance de Prueba'!$E1214,Ajustes!E:E)</f>
        <v>0</v>
      </c>
      <c r="I1214" s="8">
        <f>+SUMIF(Ajustes!$C:$C,'Balance de Prueba'!$E1214,Ajustes!F:F)</f>
        <v>0</v>
      </c>
      <c r="J1214" s="3">
        <f t="shared" si="76"/>
        <v>-230400</v>
      </c>
    </row>
    <row r="1215" spans="1:10" ht="12.75" hidden="1" customHeight="1" x14ac:dyDescent="0.3">
      <c r="A1215" s="2" t="str">
        <f t="shared" si="77"/>
        <v>23</v>
      </c>
      <c r="B1215" s="2" t="str">
        <f t="shared" si="74"/>
        <v>2335</v>
      </c>
      <c r="C1215" s="2">
        <v>23359509</v>
      </c>
      <c r="D1215" s="2">
        <v>71367438</v>
      </c>
      <c r="E1215" s="2" t="str">
        <f t="shared" si="75"/>
        <v>2335950971367438</v>
      </c>
      <c r="F1215" s="8">
        <v>-5550</v>
      </c>
      <c r="G1215" s="2" t="s">
        <v>1126</v>
      </c>
      <c r="H1215" s="8">
        <f>+SUMIF(Ajustes!$C:$C,'Balance de Prueba'!$E1215,Ajustes!E:E)</f>
        <v>0</v>
      </c>
      <c r="I1215" s="8">
        <f>+SUMIF(Ajustes!$C:$C,'Balance de Prueba'!$E1215,Ajustes!F:F)</f>
        <v>0</v>
      </c>
      <c r="J1215" s="3">
        <f t="shared" si="76"/>
        <v>-5550</v>
      </c>
    </row>
    <row r="1216" spans="1:10" ht="12.75" hidden="1" customHeight="1" x14ac:dyDescent="0.3">
      <c r="A1216" s="2" t="str">
        <f t="shared" si="77"/>
        <v>23</v>
      </c>
      <c r="B1216" s="2" t="str">
        <f t="shared" si="74"/>
        <v>2335</v>
      </c>
      <c r="C1216" s="2">
        <v>23359509</v>
      </c>
      <c r="D1216" s="2">
        <v>98474263</v>
      </c>
      <c r="E1216" s="2" t="str">
        <f t="shared" si="75"/>
        <v>2335950998474263</v>
      </c>
      <c r="F1216" s="8">
        <v>-1932759</v>
      </c>
      <c r="G1216" s="2" t="s">
        <v>1126</v>
      </c>
      <c r="H1216" s="8">
        <f>+SUMIF(Ajustes!$C:$C,'Balance de Prueba'!$E1216,Ajustes!E:E)</f>
        <v>0</v>
      </c>
      <c r="I1216" s="8">
        <f>+SUMIF(Ajustes!$C:$C,'Balance de Prueba'!$E1216,Ajustes!F:F)</f>
        <v>0</v>
      </c>
      <c r="J1216" s="3">
        <f t="shared" si="76"/>
        <v>-1932759</v>
      </c>
    </row>
    <row r="1217" spans="1:10" ht="12.75" hidden="1" customHeight="1" x14ac:dyDescent="0.3">
      <c r="A1217" s="2" t="str">
        <f t="shared" si="77"/>
        <v>23</v>
      </c>
      <c r="B1217" s="2" t="str">
        <f t="shared" si="74"/>
        <v>2335</v>
      </c>
      <c r="C1217" s="2">
        <v>23359509</v>
      </c>
      <c r="D1217" s="2">
        <v>800037800</v>
      </c>
      <c r="E1217" s="2" t="str">
        <f t="shared" si="75"/>
        <v>23359509800037800</v>
      </c>
      <c r="F1217" s="8">
        <v>-24656</v>
      </c>
      <c r="G1217" s="2" t="s">
        <v>1130</v>
      </c>
      <c r="H1217" s="8">
        <f>+SUMIF(Ajustes!$C:$C,'Balance de Prueba'!$E1217,Ajustes!E:E)</f>
        <v>0</v>
      </c>
      <c r="I1217" s="8">
        <f>+SUMIF(Ajustes!$C:$C,'Balance de Prueba'!$E1217,Ajustes!F:F)</f>
        <v>0</v>
      </c>
      <c r="J1217" s="3">
        <f t="shared" si="76"/>
        <v>-24656</v>
      </c>
    </row>
    <row r="1218" spans="1:10" ht="12.75" hidden="1" customHeight="1" x14ac:dyDescent="0.3">
      <c r="A1218" s="2" t="str">
        <f t="shared" si="77"/>
        <v>23</v>
      </c>
      <c r="B1218" s="2" t="str">
        <f t="shared" si="74"/>
        <v>2335</v>
      </c>
      <c r="C1218" s="2">
        <v>23359509</v>
      </c>
      <c r="D1218" s="2">
        <v>800039515</v>
      </c>
      <c r="E1218" s="2" t="str">
        <f t="shared" si="75"/>
        <v>23359509800039515</v>
      </c>
      <c r="F1218" s="8">
        <v>-292050</v>
      </c>
      <c r="G1218" s="2" t="s">
        <v>860</v>
      </c>
      <c r="H1218" s="8">
        <f>+SUMIF(Ajustes!$C:$C,'Balance de Prueba'!$E1218,Ajustes!E:E)</f>
        <v>0</v>
      </c>
      <c r="I1218" s="8">
        <f>+SUMIF(Ajustes!$C:$C,'Balance de Prueba'!$E1218,Ajustes!F:F)</f>
        <v>0</v>
      </c>
      <c r="J1218" s="3">
        <f t="shared" si="76"/>
        <v>-292050</v>
      </c>
    </row>
    <row r="1219" spans="1:10" ht="12.75" hidden="1" customHeight="1" x14ac:dyDescent="0.3">
      <c r="A1219" s="2" t="str">
        <f t="shared" si="77"/>
        <v>23</v>
      </c>
      <c r="B1219" s="2" t="str">
        <f t="shared" si="74"/>
        <v>2335</v>
      </c>
      <c r="C1219" s="2">
        <v>23359509</v>
      </c>
      <c r="D1219" s="2">
        <v>800071444</v>
      </c>
      <c r="E1219" s="2" t="str">
        <f t="shared" si="75"/>
        <v>23359509800071444</v>
      </c>
      <c r="F1219" s="8">
        <v>-151218</v>
      </c>
      <c r="G1219" s="2" t="s">
        <v>1131</v>
      </c>
      <c r="H1219" s="8">
        <f>+SUMIF(Ajustes!$C:$C,'Balance de Prueba'!$E1219,Ajustes!E:E)</f>
        <v>0</v>
      </c>
      <c r="I1219" s="8">
        <f>+SUMIF(Ajustes!$C:$C,'Balance de Prueba'!$E1219,Ajustes!F:F)</f>
        <v>0</v>
      </c>
      <c r="J1219" s="3">
        <f t="shared" si="76"/>
        <v>-151218</v>
      </c>
    </row>
    <row r="1220" spans="1:10" ht="12.75" hidden="1" customHeight="1" x14ac:dyDescent="0.3">
      <c r="A1220" s="2" t="str">
        <f t="shared" si="77"/>
        <v>23</v>
      </c>
      <c r="B1220" s="2" t="str">
        <f t="shared" si="74"/>
        <v>2335</v>
      </c>
      <c r="C1220" s="2">
        <v>23359509</v>
      </c>
      <c r="D1220" s="2">
        <v>800074114</v>
      </c>
      <c r="E1220" s="2" t="str">
        <f t="shared" si="75"/>
        <v>23359509800074114</v>
      </c>
      <c r="F1220" s="8">
        <v>-12663478</v>
      </c>
      <c r="G1220" s="2" t="s">
        <v>861</v>
      </c>
      <c r="H1220" s="8">
        <f>+SUMIF(Ajustes!$C:$C,'Balance de Prueba'!$E1220,Ajustes!E:E)</f>
        <v>0</v>
      </c>
      <c r="I1220" s="8">
        <f>+SUMIF(Ajustes!$C:$C,'Balance de Prueba'!$E1220,Ajustes!F:F)</f>
        <v>0</v>
      </c>
      <c r="J1220" s="3">
        <f t="shared" si="76"/>
        <v>-12663478</v>
      </c>
    </row>
    <row r="1221" spans="1:10" ht="12.75" hidden="1" customHeight="1" x14ac:dyDescent="0.3">
      <c r="A1221" s="2" t="str">
        <f t="shared" si="77"/>
        <v>23</v>
      </c>
      <c r="B1221" s="2" t="str">
        <f t="shared" si="74"/>
        <v>2335</v>
      </c>
      <c r="C1221" s="2">
        <v>23359509</v>
      </c>
      <c r="D1221" s="2">
        <v>800088702</v>
      </c>
      <c r="E1221" s="2" t="str">
        <f t="shared" si="75"/>
        <v>23359509800088702</v>
      </c>
      <c r="F1221" s="8">
        <v>-317730</v>
      </c>
      <c r="G1221" s="2" t="s">
        <v>1132</v>
      </c>
      <c r="H1221" s="8">
        <f>+SUMIF(Ajustes!$C:$C,'Balance de Prueba'!$E1221,Ajustes!E:E)</f>
        <v>0</v>
      </c>
      <c r="I1221" s="8">
        <f>+SUMIF(Ajustes!$C:$C,'Balance de Prueba'!$E1221,Ajustes!F:F)</f>
        <v>0</v>
      </c>
      <c r="J1221" s="3">
        <f t="shared" si="76"/>
        <v>-317730</v>
      </c>
    </row>
    <row r="1222" spans="1:10" ht="12.75" hidden="1" customHeight="1" x14ac:dyDescent="0.3">
      <c r="A1222" s="2" t="str">
        <f t="shared" si="77"/>
        <v>23</v>
      </c>
      <c r="B1222" s="2" t="str">
        <f t="shared" ref="B1222:B1285" si="78">+LEFT(C1222,4)</f>
        <v>2335</v>
      </c>
      <c r="C1222" s="2">
        <v>23359509</v>
      </c>
      <c r="D1222" s="2">
        <v>800119427</v>
      </c>
      <c r="E1222" s="2" t="str">
        <f t="shared" ref="E1222:E1285" si="79">+C1222&amp;D1222</f>
        <v>23359509800119427</v>
      </c>
      <c r="F1222" s="8">
        <v>-23099669</v>
      </c>
      <c r="G1222" s="2" t="s">
        <v>1133</v>
      </c>
      <c r="H1222" s="8">
        <f>+SUMIF(Ajustes!$C:$C,'Balance de Prueba'!$E1222,Ajustes!E:E)</f>
        <v>0</v>
      </c>
      <c r="I1222" s="8">
        <f>+SUMIF(Ajustes!$C:$C,'Balance de Prueba'!$E1222,Ajustes!F:F)</f>
        <v>0</v>
      </c>
      <c r="J1222" s="3">
        <f t="shared" ref="J1222:J1285" si="80">+F1222+H1222-I1222</f>
        <v>-23099669</v>
      </c>
    </row>
    <row r="1223" spans="1:10" ht="12.75" hidden="1" customHeight="1" x14ac:dyDescent="0.3">
      <c r="A1223" s="2" t="str">
        <f t="shared" si="77"/>
        <v>23</v>
      </c>
      <c r="B1223" s="2" t="str">
        <f t="shared" si="78"/>
        <v>2335</v>
      </c>
      <c r="C1223" s="2">
        <v>23359509</v>
      </c>
      <c r="D1223" s="2">
        <v>800130047</v>
      </c>
      <c r="E1223" s="2" t="str">
        <f t="shared" si="79"/>
        <v>23359509800130047</v>
      </c>
      <c r="F1223" s="8">
        <v>-840202</v>
      </c>
      <c r="G1223" s="2" t="s">
        <v>1077</v>
      </c>
      <c r="H1223" s="8">
        <f>+SUMIF(Ajustes!$C:$C,'Balance de Prueba'!$E1223,Ajustes!E:E)</f>
        <v>0</v>
      </c>
      <c r="I1223" s="8">
        <f>+SUMIF(Ajustes!$C:$C,'Balance de Prueba'!$E1223,Ajustes!F:F)</f>
        <v>0</v>
      </c>
      <c r="J1223" s="3">
        <f t="shared" si="80"/>
        <v>-840202</v>
      </c>
    </row>
    <row r="1224" spans="1:10" ht="12.75" hidden="1" customHeight="1" x14ac:dyDescent="0.3">
      <c r="A1224" s="2" t="str">
        <f t="shared" si="77"/>
        <v>23</v>
      </c>
      <c r="B1224" s="2" t="str">
        <f t="shared" si="78"/>
        <v>2335</v>
      </c>
      <c r="C1224" s="2">
        <v>23359509</v>
      </c>
      <c r="D1224" s="2">
        <v>800176100</v>
      </c>
      <c r="E1224" s="2" t="str">
        <f t="shared" si="79"/>
        <v>23359509800176100</v>
      </c>
      <c r="F1224" s="8">
        <v>-18300</v>
      </c>
      <c r="G1224" s="2" t="s">
        <v>1126</v>
      </c>
      <c r="H1224" s="8">
        <f>+SUMIF(Ajustes!$C:$C,'Balance de Prueba'!$E1224,Ajustes!E:E)</f>
        <v>0</v>
      </c>
      <c r="I1224" s="8">
        <f>+SUMIF(Ajustes!$C:$C,'Balance de Prueba'!$E1224,Ajustes!F:F)</f>
        <v>0</v>
      </c>
      <c r="J1224" s="3">
        <f t="shared" si="80"/>
        <v>-18300</v>
      </c>
    </row>
    <row r="1225" spans="1:10" ht="12.75" hidden="1" customHeight="1" x14ac:dyDescent="0.3">
      <c r="A1225" s="2" t="str">
        <f t="shared" ref="A1225:A1288" si="81">+LEFT(C1225,2)</f>
        <v>23</v>
      </c>
      <c r="B1225" s="2" t="str">
        <f t="shared" si="78"/>
        <v>2335</v>
      </c>
      <c r="C1225" s="2">
        <v>23359509</v>
      </c>
      <c r="D1225" s="2">
        <v>800242106</v>
      </c>
      <c r="E1225" s="2" t="str">
        <f t="shared" si="79"/>
        <v>23359509800242106</v>
      </c>
      <c r="F1225" s="8">
        <v>-119800</v>
      </c>
      <c r="G1225" s="2" t="s">
        <v>1134</v>
      </c>
      <c r="H1225" s="8">
        <f>+SUMIF(Ajustes!$C:$C,'Balance de Prueba'!$E1225,Ajustes!E:E)</f>
        <v>0</v>
      </c>
      <c r="I1225" s="8">
        <f>+SUMIF(Ajustes!$C:$C,'Balance de Prueba'!$E1225,Ajustes!F:F)</f>
        <v>0</v>
      </c>
      <c r="J1225" s="3">
        <f t="shared" si="80"/>
        <v>-119800</v>
      </c>
    </row>
    <row r="1226" spans="1:10" ht="12.75" hidden="1" customHeight="1" x14ac:dyDescent="0.3">
      <c r="A1226" s="2" t="str">
        <f t="shared" si="81"/>
        <v>23</v>
      </c>
      <c r="B1226" s="2" t="str">
        <f t="shared" si="78"/>
        <v>2335</v>
      </c>
      <c r="C1226" s="2">
        <v>23359509</v>
      </c>
      <c r="D1226" s="2">
        <v>800247851</v>
      </c>
      <c r="E1226" s="2" t="str">
        <f t="shared" si="79"/>
        <v>23359509800247851</v>
      </c>
      <c r="F1226" s="8">
        <v>-5931023</v>
      </c>
      <c r="G1226" s="2" t="s">
        <v>1135</v>
      </c>
      <c r="H1226" s="8">
        <f>+SUMIF(Ajustes!$C:$C,'Balance de Prueba'!$E1226,Ajustes!E:E)</f>
        <v>0</v>
      </c>
      <c r="I1226" s="8">
        <f>+SUMIF(Ajustes!$C:$C,'Balance de Prueba'!$E1226,Ajustes!F:F)</f>
        <v>0</v>
      </c>
      <c r="J1226" s="3">
        <f t="shared" si="80"/>
        <v>-5931023</v>
      </c>
    </row>
    <row r="1227" spans="1:10" ht="12.75" hidden="1" customHeight="1" x14ac:dyDescent="0.3">
      <c r="A1227" s="2" t="str">
        <f t="shared" si="81"/>
        <v>23</v>
      </c>
      <c r="B1227" s="2" t="str">
        <f t="shared" si="78"/>
        <v>2335</v>
      </c>
      <c r="C1227" s="2">
        <v>23359509</v>
      </c>
      <c r="D1227" s="2">
        <v>811011956</v>
      </c>
      <c r="E1227" s="2" t="str">
        <f t="shared" si="79"/>
        <v>23359509811011956</v>
      </c>
      <c r="F1227" s="8">
        <v>-9600</v>
      </c>
      <c r="G1227" s="2" t="s">
        <v>1136</v>
      </c>
      <c r="H1227" s="8">
        <f>+SUMIF(Ajustes!$C:$C,'Balance de Prueba'!$E1227,Ajustes!E:E)</f>
        <v>0</v>
      </c>
      <c r="I1227" s="8">
        <f>+SUMIF(Ajustes!$C:$C,'Balance de Prueba'!$E1227,Ajustes!F:F)</f>
        <v>0</v>
      </c>
      <c r="J1227" s="3">
        <f t="shared" si="80"/>
        <v>-9600</v>
      </c>
    </row>
    <row r="1228" spans="1:10" ht="12.75" hidden="1" customHeight="1" x14ac:dyDescent="0.3">
      <c r="A1228" s="2" t="str">
        <f t="shared" si="81"/>
        <v>23</v>
      </c>
      <c r="B1228" s="2" t="str">
        <f t="shared" si="78"/>
        <v>2335</v>
      </c>
      <c r="C1228" s="2">
        <v>23359509</v>
      </c>
      <c r="D1228" s="2">
        <v>811021187</v>
      </c>
      <c r="E1228" s="2" t="str">
        <f t="shared" si="79"/>
        <v>23359509811021187</v>
      </c>
      <c r="F1228" s="8">
        <v>-87450</v>
      </c>
      <c r="G1228" s="2" t="s">
        <v>1126</v>
      </c>
      <c r="H1228" s="8">
        <f>+SUMIF(Ajustes!$C:$C,'Balance de Prueba'!$E1228,Ajustes!E:E)</f>
        <v>0</v>
      </c>
      <c r="I1228" s="8">
        <f>+SUMIF(Ajustes!$C:$C,'Balance de Prueba'!$E1228,Ajustes!F:F)</f>
        <v>0</v>
      </c>
      <c r="J1228" s="3">
        <f t="shared" si="80"/>
        <v>-87450</v>
      </c>
    </row>
    <row r="1229" spans="1:10" ht="12.75" hidden="1" customHeight="1" x14ac:dyDescent="0.3">
      <c r="A1229" s="2" t="str">
        <f t="shared" si="81"/>
        <v>23</v>
      </c>
      <c r="B1229" s="2" t="str">
        <f t="shared" si="78"/>
        <v>2335</v>
      </c>
      <c r="C1229" s="2">
        <v>23359509</v>
      </c>
      <c r="D1229" s="2">
        <v>811024273</v>
      </c>
      <c r="E1229" s="2" t="str">
        <f t="shared" si="79"/>
        <v>23359509811024273</v>
      </c>
      <c r="F1229" s="8">
        <v>-14495774</v>
      </c>
      <c r="G1229" s="2" t="s">
        <v>1126</v>
      </c>
      <c r="H1229" s="8">
        <f>+SUMIF(Ajustes!$C:$C,'Balance de Prueba'!$E1229,Ajustes!E:E)</f>
        <v>0</v>
      </c>
      <c r="I1229" s="8">
        <f>+SUMIF(Ajustes!$C:$C,'Balance de Prueba'!$E1229,Ajustes!F:F)</f>
        <v>0</v>
      </c>
      <c r="J1229" s="3">
        <f t="shared" si="80"/>
        <v>-14495774</v>
      </c>
    </row>
    <row r="1230" spans="1:10" ht="12.75" hidden="1" customHeight="1" x14ac:dyDescent="0.3">
      <c r="A1230" s="2" t="str">
        <f t="shared" si="81"/>
        <v>23</v>
      </c>
      <c r="B1230" s="2" t="str">
        <f t="shared" si="78"/>
        <v>2335</v>
      </c>
      <c r="C1230" s="2">
        <v>23359509</v>
      </c>
      <c r="D1230" s="2">
        <v>811025643</v>
      </c>
      <c r="E1230" s="2" t="str">
        <f t="shared" si="79"/>
        <v>23359509811025643</v>
      </c>
      <c r="F1230" s="8">
        <v>-697950</v>
      </c>
      <c r="G1230" s="2" t="s">
        <v>1137</v>
      </c>
      <c r="H1230" s="8">
        <f>+SUMIF(Ajustes!$C:$C,'Balance de Prueba'!$E1230,Ajustes!E:E)</f>
        <v>0</v>
      </c>
      <c r="I1230" s="8">
        <f>+SUMIF(Ajustes!$C:$C,'Balance de Prueba'!$E1230,Ajustes!F:F)</f>
        <v>0</v>
      </c>
      <c r="J1230" s="3">
        <f t="shared" si="80"/>
        <v>-697950</v>
      </c>
    </row>
    <row r="1231" spans="1:10" ht="12.75" hidden="1" customHeight="1" x14ac:dyDescent="0.3">
      <c r="A1231" s="2" t="str">
        <f t="shared" si="81"/>
        <v>23</v>
      </c>
      <c r="B1231" s="2" t="str">
        <f t="shared" si="78"/>
        <v>2335</v>
      </c>
      <c r="C1231" s="2">
        <v>23359509</v>
      </c>
      <c r="D1231" s="2">
        <v>811028981</v>
      </c>
      <c r="E1231" s="2" t="str">
        <f t="shared" si="79"/>
        <v>23359509811028981</v>
      </c>
      <c r="F1231" s="8">
        <v>-2906424</v>
      </c>
      <c r="G1231" s="2" t="s">
        <v>1106</v>
      </c>
      <c r="H1231" s="8">
        <f>+SUMIF(Ajustes!$C:$C,'Balance de Prueba'!$E1231,Ajustes!E:E)</f>
        <v>0</v>
      </c>
      <c r="I1231" s="8">
        <f>+SUMIF(Ajustes!$C:$C,'Balance de Prueba'!$E1231,Ajustes!F:F)</f>
        <v>0</v>
      </c>
      <c r="J1231" s="3">
        <f t="shared" si="80"/>
        <v>-2906424</v>
      </c>
    </row>
    <row r="1232" spans="1:10" ht="12.75" hidden="1" customHeight="1" x14ac:dyDescent="0.3">
      <c r="A1232" s="2" t="str">
        <f t="shared" si="81"/>
        <v>23</v>
      </c>
      <c r="B1232" s="2" t="str">
        <f t="shared" si="78"/>
        <v>2335</v>
      </c>
      <c r="C1232" s="2">
        <v>23359509</v>
      </c>
      <c r="D1232" s="2">
        <v>811034955</v>
      </c>
      <c r="E1232" s="2" t="str">
        <f t="shared" si="79"/>
        <v>23359509811034955</v>
      </c>
      <c r="F1232" s="8">
        <v>-3412182</v>
      </c>
      <c r="G1232" s="2" t="s">
        <v>1138</v>
      </c>
      <c r="H1232" s="8">
        <f>+SUMIF(Ajustes!$C:$C,'Balance de Prueba'!$E1232,Ajustes!E:E)</f>
        <v>0</v>
      </c>
      <c r="I1232" s="8">
        <f>+SUMIF(Ajustes!$C:$C,'Balance de Prueba'!$E1232,Ajustes!F:F)</f>
        <v>0</v>
      </c>
      <c r="J1232" s="3">
        <f t="shared" si="80"/>
        <v>-3412182</v>
      </c>
    </row>
    <row r="1233" spans="1:10" ht="12.75" hidden="1" customHeight="1" x14ac:dyDescent="0.3">
      <c r="A1233" s="2" t="str">
        <f t="shared" si="81"/>
        <v>23</v>
      </c>
      <c r="B1233" s="2" t="str">
        <f t="shared" si="78"/>
        <v>2335</v>
      </c>
      <c r="C1233" s="2">
        <v>23359509</v>
      </c>
      <c r="D1233" s="2">
        <v>811035961</v>
      </c>
      <c r="E1233" s="2" t="str">
        <f t="shared" si="79"/>
        <v>23359509811035961</v>
      </c>
      <c r="F1233" s="8">
        <v>-93088</v>
      </c>
      <c r="G1233" s="2" t="s">
        <v>1139</v>
      </c>
      <c r="H1233" s="8">
        <f>+SUMIF(Ajustes!$C:$C,'Balance de Prueba'!$E1233,Ajustes!E:E)</f>
        <v>0</v>
      </c>
      <c r="I1233" s="8">
        <f>+SUMIF(Ajustes!$C:$C,'Balance de Prueba'!$E1233,Ajustes!F:F)</f>
        <v>0</v>
      </c>
      <c r="J1233" s="3">
        <f t="shared" si="80"/>
        <v>-93088</v>
      </c>
    </row>
    <row r="1234" spans="1:10" ht="12.75" hidden="1" customHeight="1" x14ac:dyDescent="0.3">
      <c r="A1234" s="2" t="str">
        <f t="shared" si="81"/>
        <v>23</v>
      </c>
      <c r="B1234" s="2" t="str">
        <f t="shared" si="78"/>
        <v>2335</v>
      </c>
      <c r="C1234" s="2">
        <v>23359509</v>
      </c>
      <c r="D1234" s="2">
        <v>811041020</v>
      </c>
      <c r="E1234" s="2" t="str">
        <f t="shared" si="79"/>
        <v>23359509811041020</v>
      </c>
      <c r="F1234" s="8">
        <v>-111899</v>
      </c>
      <c r="G1234" s="2" t="s">
        <v>1140</v>
      </c>
      <c r="H1234" s="8">
        <f>+SUMIF(Ajustes!$C:$C,'Balance de Prueba'!$E1234,Ajustes!E:E)</f>
        <v>0</v>
      </c>
      <c r="I1234" s="8">
        <f>+SUMIF(Ajustes!$C:$C,'Balance de Prueba'!$E1234,Ajustes!F:F)</f>
        <v>0</v>
      </c>
      <c r="J1234" s="3">
        <f t="shared" si="80"/>
        <v>-111899</v>
      </c>
    </row>
    <row r="1235" spans="1:10" ht="12.75" hidden="1" customHeight="1" x14ac:dyDescent="0.3">
      <c r="A1235" s="2" t="str">
        <f t="shared" si="81"/>
        <v>23</v>
      </c>
      <c r="B1235" s="2" t="str">
        <f t="shared" si="78"/>
        <v>2335</v>
      </c>
      <c r="C1235" s="2">
        <v>23359509</v>
      </c>
      <c r="D1235" s="2">
        <v>811042319</v>
      </c>
      <c r="E1235" s="2" t="str">
        <f t="shared" si="79"/>
        <v>23359509811042319</v>
      </c>
      <c r="F1235" s="8">
        <v>-59450</v>
      </c>
      <c r="G1235" s="2" t="s">
        <v>1141</v>
      </c>
      <c r="H1235" s="8">
        <f>+SUMIF(Ajustes!$C:$C,'Balance de Prueba'!$E1235,Ajustes!E:E)</f>
        <v>0</v>
      </c>
      <c r="I1235" s="8">
        <f>+SUMIF(Ajustes!$C:$C,'Balance de Prueba'!$E1235,Ajustes!F:F)</f>
        <v>0</v>
      </c>
      <c r="J1235" s="3">
        <f t="shared" si="80"/>
        <v>-59450</v>
      </c>
    </row>
    <row r="1236" spans="1:10" ht="12.75" hidden="1" customHeight="1" x14ac:dyDescent="0.3">
      <c r="A1236" s="2" t="str">
        <f t="shared" si="81"/>
        <v>23</v>
      </c>
      <c r="B1236" s="2" t="str">
        <f t="shared" si="78"/>
        <v>2335</v>
      </c>
      <c r="C1236" s="2">
        <v>23359509</v>
      </c>
      <c r="D1236" s="2">
        <v>812000025</v>
      </c>
      <c r="E1236" s="2" t="str">
        <f t="shared" si="79"/>
        <v>23359509812000025</v>
      </c>
      <c r="F1236" s="8">
        <v>-17600000</v>
      </c>
      <c r="G1236" s="2" t="s">
        <v>133</v>
      </c>
      <c r="H1236" s="8">
        <f>+SUMIF(Ajustes!$C:$C,'Balance de Prueba'!$E1236,Ajustes!E:E)</f>
        <v>0</v>
      </c>
      <c r="I1236" s="8">
        <f>+SUMIF(Ajustes!$C:$C,'Balance de Prueba'!$E1236,Ajustes!F:F)</f>
        <v>0</v>
      </c>
      <c r="J1236" s="3">
        <f t="shared" si="80"/>
        <v>-17600000</v>
      </c>
    </row>
    <row r="1237" spans="1:10" ht="12.75" hidden="1" customHeight="1" x14ac:dyDescent="0.3">
      <c r="A1237" s="2" t="str">
        <f t="shared" si="81"/>
        <v>23</v>
      </c>
      <c r="B1237" s="2" t="str">
        <f t="shared" si="78"/>
        <v>2335</v>
      </c>
      <c r="C1237" s="2">
        <v>23359509</v>
      </c>
      <c r="D1237" s="2">
        <v>860006928</v>
      </c>
      <c r="E1237" s="2" t="str">
        <f t="shared" si="79"/>
        <v>23359509860006928</v>
      </c>
      <c r="F1237" s="8">
        <v>-1288402</v>
      </c>
      <c r="G1237" s="2" t="s">
        <v>1142</v>
      </c>
      <c r="H1237" s="8">
        <f>+SUMIF(Ajustes!$C:$C,'Balance de Prueba'!$E1237,Ajustes!E:E)</f>
        <v>0</v>
      </c>
      <c r="I1237" s="8">
        <f>+SUMIF(Ajustes!$C:$C,'Balance de Prueba'!$E1237,Ajustes!F:F)</f>
        <v>0</v>
      </c>
      <c r="J1237" s="3">
        <f t="shared" si="80"/>
        <v>-1288402</v>
      </c>
    </row>
    <row r="1238" spans="1:10" ht="12.75" hidden="1" customHeight="1" x14ac:dyDescent="0.3">
      <c r="A1238" s="2" t="str">
        <f t="shared" si="81"/>
        <v>23</v>
      </c>
      <c r="B1238" s="2" t="str">
        <f t="shared" si="78"/>
        <v>2335</v>
      </c>
      <c r="C1238" s="2">
        <v>23359509</v>
      </c>
      <c r="D1238" s="2">
        <v>860026518</v>
      </c>
      <c r="E1238" s="2" t="str">
        <f t="shared" si="79"/>
        <v>23359509860026518</v>
      </c>
      <c r="F1238" s="8">
        <v>-3684864</v>
      </c>
      <c r="G1238" s="2" t="s">
        <v>1143</v>
      </c>
      <c r="H1238" s="8">
        <f>+SUMIF(Ajustes!$C:$C,'Balance de Prueba'!$E1238,Ajustes!E:E)</f>
        <v>0</v>
      </c>
      <c r="I1238" s="8">
        <f>+SUMIF(Ajustes!$C:$C,'Balance de Prueba'!$E1238,Ajustes!F:F)</f>
        <v>0</v>
      </c>
      <c r="J1238" s="3">
        <f t="shared" si="80"/>
        <v>-3684864</v>
      </c>
    </row>
    <row r="1239" spans="1:10" ht="12.75" hidden="1" customHeight="1" x14ac:dyDescent="0.3">
      <c r="A1239" s="2" t="str">
        <f t="shared" si="81"/>
        <v>23</v>
      </c>
      <c r="B1239" s="2" t="str">
        <f t="shared" si="78"/>
        <v>2335</v>
      </c>
      <c r="C1239" s="2">
        <v>23359509</v>
      </c>
      <c r="D1239" s="2">
        <v>860039988</v>
      </c>
      <c r="E1239" s="2" t="str">
        <f t="shared" si="79"/>
        <v>23359509860039988</v>
      </c>
      <c r="F1239" s="8">
        <v>-2313500</v>
      </c>
      <c r="G1239" s="2" t="s">
        <v>1144</v>
      </c>
      <c r="H1239" s="8">
        <f>+SUMIF(Ajustes!$C:$C,'Balance de Prueba'!$E1239,Ajustes!E:E)</f>
        <v>0</v>
      </c>
      <c r="I1239" s="8">
        <f>+SUMIF(Ajustes!$C:$C,'Balance de Prueba'!$E1239,Ajustes!F:F)</f>
        <v>0</v>
      </c>
      <c r="J1239" s="3">
        <f t="shared" si="80"/>
        <v>-2313500</v>
      </c>
    </row>
    <row r="1240" spans="1:10" ht="12.75" hidden="1" customHeight="1" x14ac:dyDescent="0.3">
      <c r="A1240" s="2" t="str">
        <f t="shared" si="81"/>
        <v>23</v>
      </c>
      <c r="B1240" s="2" t="str">
        <f t="shared" si="78"/>
        <v>2335</v>
      </c>
      <c r="C1240" s="2">
        <v>23359509</v>
      </c>
      <c r="D1240" s="2">
        <v>860045499</v>
      </c>
      <c r="E1240" s="2" t="str">
        <f t="shared" si="79"/>
        <v>23359509860045499</v>
      </c>
      <c r="F1240" s="8">
        <v>-50000</v>
      </c>
      <c r="G1240" s="2" t="s">
        <v>869</v>
      </c>
      <c r="H1240" s="8">
        <f>+SUMIF(Ajustes!$C:$C,'Balance de Prueba'!$E1240,Ajustes!E:E)</f>
        <v>0</v>
      </c>
      <c r="I1240" s="8">
        <f>+SUMIF(Ajustes!$C:$C,'Balance de Prueba'!$E1240,Ajustes!F:F)</f>
        <v>0</v>
      </c>
      <c r="J1240" s="3">
        <f t="shared" si="80"/>
        <v>-50000</v>
      </c>
    </row>
    <row r="1241" spans="1:10" ht="12.75" hidden="1" customHeight="1" x14ac:dyDescent="0.3">
      <c r="A1241" s="2" t="str">
        <f t="shared" si="81"/>
        <v>23</v>
      </c>
      <c r="B1241" s="2" t="str">
        <f t="shared" si="78"/>
        <v>2335</v>
      </c>
      <c r="C1241" s="2">
        <v>23359509</v>
      </c>
      <c r="D1241" s="2">
        <v>860502609</v>
      </c>
      <c r="E1241" s="2" t="str">
        <f t="shared" si="79"/>
        <v>23359509860502609</v>
      </c>
      <c r="F1241" s="8">
        <v>-31133</v>
      </c>
      <c r="G1241" s="2" t="s">
        <v>1145</v>
      </c>
      <c r="H1241" s="8">
        <f>+SUMIF(Ajustes!$C:$C,'Balance de Prueba'!$E1241,Ajustes!E:E)</f>
        <v>0</v>
      </c>
      <c r="I1241" s="8">
        <f>+SUMIF(Ajustes!$C:$C,'Balance de Prueba'!$E1241,Ajustes!F:F)</f>
        <v>0</v>
      </c>
      <c r="J1241" s="3">
        <f t="shared" si="80"/>
        <v>-31133</v>
      </c>
    </row>
    <row r="1242" spans="1:10" ht="12.75" hidden="1" customHeight="1" x14ac:dyDescent="0.3">
      <c r="A1242" s="2" t="str">
        <f t="shared" si="81"/>
        <v>23</v>
      </c>
      <c r="B1242" s="2" t="str">
        <f t="shared" si="78"/>
        <v>2335</v>
      </c>
      <c r="C1242" s="2">
        <v>23359509</v>
      </c>
      <c r="D1242" s="2">
        <v>860512330</v>
      </c>
      <c r="E1242" s="2" t="str">
        <f t="shared" si="79"/>
        <v>23359509860512330</v>
      </c>
      <c r="F1242" s="8">
        <v>-68350</v>
      </c>
      <c r="G1242" s="2" t="s">
        <v>1146</v>
      </c>
      <c r="H1242" s="8">
        <f>+SUMIF(Ajustes!$C:$C,'Balance de Prueba'!$E1242,Ajustes!E:E)</f>
        <v>0</v>
      </c>
      <c r="I1242" s="8">
        <f>+SUMIF(Ajustes!$C:$C,'Balance de Prueba'!$E1242,Ajustes!F:F)</f>
        <v>0</v>
      </c>
      <c r="J1242" s="3">
        <f t="shared" si="80"/>
        <v>-68350</v>
      </c>
    </row>
    <row r="1243" spans="1:10" ht="12.75" hidden="1" customHeight="1" x14ac:dyDescent="0.3">
      <c r="A1243" s="2" t="str">
        <f t="shared" si="81"/>
        <v>23</v>
      </c>
      <c r="B1243" s="2" t="str">
        <f t="shared" si="78"/>
        <v>2335</v>
      </c>
      <c r="C1243" s="2">
        <v>23359509</v>
      </c>
      <c r="D1243" s="2">
        <v>890100577</v>
      </c>
      <c r="E1243" s="2" t="str">
        <f t="shared" si="79"/>
        <v>23359509890100577</v>
      </c>
      <c r="F1243" s="8">
        <v>-1115701</v>
      </c>
      <c r="G1243" s="2" t="s">
        <v>1147</v>
      </c>
      <c r="H1243" s="8">
        <f>+SUMIF(Ajustes!$C:$C,'Balance de Prueba'!$E1243,Ajustes!E:E)</f>
        <v>0</v>
      </c>
      <c r="I1243" s="8">
        <f>+SUMIF(Ajustes!$C:$C,'Balance de Prueba'!$E1243,Ajustes!F:F)</f>
        <v>0</v>
      </c>
      <c r="J1243" s="3">
        <f t="shared" si="80"/>
        <v>-1115701</v>
      </c>
    </row>
    <row r="1244" spans="1:10" ht="12.75" hidden="1" customHeight="1" x14ac:dyDescent="0.3">
      <c r="A1244" s="2" t="str">
        <f t="shared" si="81"/>
        <v>23</v>
      </c>
      <c r="B1244" s="2" t="str">
        <f t="shared" si="78"/>
        <v>2335</v>
      </c>
      <c r="C1244" s="2">
        <v>23359509</v>
      </c>
      <c r="D1244" s="2">
        <v>890108527</v>
      </c>
      <c r="E1244" s="2" t="str">
        <f t="shared" si="79"/>
        <v>23359509890108527</v>
      </c>
      <c r="F1244" s="8">
        <v>-415200</v>
      </c>
      <c r="G1244" s="2" t="s">
        <v>1148</v>
      </c>
      <c r="H1244" s="8">
        <f>+SUMIF(Ajustes!$C:$C,'Balance de Prueba'!$E1244,Ajustes!E:E)</f>
        <v>0</v>
      </c>
      <c r="I1244" s="8">
        <f>+SUMIF(Ajustes!$C:$C,'Balance de Prueba'!$E1244,Ajustes!F:F)</f>
        <v>0</v>
      </c>
      <c r="J1244" s="3">
        <f t="shared" si="80"/>
        <v>-415200</v>
      </c>
    </row>
    <row r="1245" spans="1:10" ht="12.75" hidden="1" customHeight="1" x14ac:dyDescent="0.3">
      <c r="A1245" s="2" t="str">
        <f t="shared" si="81"/>
        <v>23</v>
      </c>
      <c r="B1245" s="2" t="str">
        <f t="shared" si="78"/>
        <v>2335</v>
      </c>
      <c r="C1245" s="2">
        <v>23359509</v>
      </c>
      <c r="D1245" s="2">
        <v>890900486</v>
      </c>
      <c r="E1245" s="2" t="str">
        <f t="shared" si="79"/>
        <v>23359509890900486</v>
      </c>
      <c r="F1245" s="8">
        <v>-592760</v>
      </c>
      <c r="G1245" s="2" t="s">
        <v>1126</v>
      </c>
      <c r="H1245" s="8">
        <f>+SUMIF(Ajustes!$C:$C,'Balance de Prueba'!$E1245,Ajustes!E:E)</f>
        <v>0</v>
      </c>
      <c r="I1245" s="8">
        <f>+SUMIF(Ajustes!$C:$C,'Balance de Prueba'!$E1245,Ajustes!F:F)</f>
        <v>0</v>
      </c>
      <c r="J1245" s="3">
        <f t="shared" si="80"/>
        <v>-592760</v>
      </c>
    </row>
    <row r="1246" spans="1:10" ht="12.75" hidden="1" customHeight="1" x14ac:dyDescent="0.3">
      <c r="A1246" s="2" t="str">
        <f t="shared" si="81"/>
        <v>23</v>
      </c>
      <c r="B1246" s="2" t="str">
        <f t="shared" si="78"/>
        <v>2335</v>
      </c>
      <c r="C1246" s="2">
        <v>23359509</v>
      </c>
      <c r="D1246" s="2">
        <v>890900650</v>
      </c>
      <c r="E1246" s="2" t="str">
        <f t="shared" si="79"/>
        <v>23359509890900650</v>
      </c>
      <c r="F1246" s="8">
        <v>-800026</v>
      </c>
      <c r="G1246" s="2" t="s">
        <v>1149</v>
      </c>
      <c r="H1246" s="8">
        <f>+SUMIF(Ajustes!$C:$C,'Balance de Prueba'!$E1246,Ajustes!E:E)</f>
        <v>0</v>
      </c>
      <c r="I1246" s="8">
        <f>+SUMIF(Ajustes!$C:$C,'Balance de Prueba'!$E1246,Ajustes!F:F)</f>
        <v>0</v>
      </c>
      <c r="J1246" s="3">
        <f t="shared" si="80"/>
        <v>-800026</v>
      </c>
    </row>
    <row r="1247" spans="1:10" ht="12.75" hidden="1" customHeight="1" x14ac:dyDescent="0.3">
      <c r="A1247" s="2" t="str">
        <f t="shared" si="81"/>
        <v>23</v>
      </c>
      <c r="B1247" s="2" t="str">
        <f t="shared" si="78"/>
        <v>2335</v>
      </c>
      <c r="C1247" s="2">
        <v>23359509</v>
      </c>
      <c r="D1247" s="2">
        <v>890900841</v>
      </c>
      <c r="E1247" s="2" t="str">
        <f t="shared" si="79"/>
        <v>23359509890900841</v>
      </c>
      <c r="F1247" s="8">
        <v>-33076384</v>
      </c>
      <c r="G1247" s="2" t="s">
        <v>1150</v>
      </c>
      <c r="H1247" s="8">
        <f>+SUMIF(Ajustes!$C:$C,'Balance de Prueba'!$E1247,Ajustes!E:E)</f>
        <v>0</v>
      </c>
      <c r="I1247" s="8">
        <f>+SUMIF(Ajustes!$C:$C,'Balance de Prueba'!$E1247,Ajustes!F:F)</f>
        <v>0</v>
      </c>
      <c r="J1247" s="3">
        <f t="shared" si="80"/>
        <v>-33076384</v>
      </c>
    </row>
    <row r="1248" spans="1:10" ht="12.75" hidden="1" customHeight="1" x14ac:dyDescent="0.3">
      <c r="A1248" s="2" t="str">
        <f t="shared" si="81"/>
        <v>23</v>
      </c>
      <c r="B1248" s="2" t="str">
        <f t="shared" si="78"/>
        <v>2335</v>
      </c>
      <c r="C1248" s="2">
        <v>23359509</v>
      </c>
      <c r="D1248" s="2">
        <v>890901321</v>
      </c>
      <c r="E1248" s="2" t="str">
        <f t="shared" si="79"/>
        <v>23359509890901321</v>
      </c>
      <c r="F1248" s="8">
        <v>-9454000</v>
      </c>
      <c r="G1248" s="2" t="s">
        <v>1151</v>
      </c>
      <c r="H1248" s="8">
        <f>+SUMIF(Ajustes!$C:$C,'Balance de Prueba'!$E1248,Ajustes!E:E)</f>
        <v>0</v>
      </c>
      <c r="I1248" s="8">
        <f>+SUMIF(Ajustes!$C:$C,'Balance de Prueba'!$E1248,Ajustes!F:F)</f>
        <v>0</v>
      </c>
      <c r="J1248" s="3">
        <f t="shared" si="80"/>
        <v>-9454000</v>
      </c>
    </row>
    <row r="1249" spans="1:10" ht="12.75" hidden="1" customHeight="1" x14ac:dyDescent="0.3">
      <c r="A1249" s="2" t="str">
        <f t="shared" si="81"/>
        <v>23</v>
      </c>
      <c r="B1249" s="2" t="str">
        <f t="shared" si="78"/>
        <v>2335</v>
      </c>
      <c r="C1249" s="2">
        <v>23359509</v>
      </c>
      <c r="D1249" s="2">
        <v>890902266</v>
      </c>
      <c r="E1249" s="2" t="str">
        <f t="shared" si="79"/>
        <v>23359509890902266</v>
      </c>
      <c r="F1249" s="8">
        <v>-129502684</v>
      </c>
      <c r="G1249" s="2" t="s">
        <v>1152</v>
      </c>
      <c r="H1249" s="8">
        <f>+SUMIF(Ajustes!$C:$C,'Balance de Prueba'!$E1249,Ajustes!E:E)</f>
        <v>0</v>
      </c>
      <c r="I1249" s="8">
        <f>+SUMIF(Ajustes!$C:$C,'Balance de Prueba'!$E1249,Ajustes!F:F)</f>
        <v>0</v>
      </c>
      <c r="J1249" s="3">
        <f t="shared" si="80"/>
        <v>-129502684</v>
      </c>
    </row>
    <row r="1250" spans="1:10" ht="12.75" hidden="1" customHeight="1" x14ac:dyDescent="0.3">
      <c r="A1250" s="2" t="str">
        <f t="shared" si="81"/>
        <v>23</v>
      </c>
      <c r="B1250" s="2" t="str">
        <f t="shared" si="78"/>
        <v>2335</v>
      </c>
      <c r="C1250" s="2">
        <v>23359509</v>
      </c>
      <c r="D1250" s="2">
        <v>890903407</v>
      </c>
      <c r="E1250" s="2" t="str">
        <f t="shared" si="79"/>
        <v>23359509890903407</v>
      </c>
      <c r="F1250" s="8">
        <v>-2349326</v>
      </c>
      <c r="G1250" s="2" t="s">
        <v>1153</v>
      </c>
      <c r="H1250" s="8">
        <f>+SUMIF(Ajustes!$C:$C,'Balance de Prueba'!$E1250,Ajustes!E:E)</f>
        <v>0</v>
      </c>
      <c r="I1250" s="8">
        <f>+SUMIF(Ajustes!$C:$C,'Balance de Prueba'!$E1250,Ajustes!F:F)</f>
        <v>0</v>
      </c>
      <c r="J1250" s="3">
        <f t="shared" si="80"/>
        <v>-2349326</v>
      </c>
    </row>
    <row r="1251" spans="1:10" ht="12.75" hidden="1" customHeight="1" x14ac:dyDescent="0.3">
      <c r="A1251" s="2" t="str">
        <f t="shared" si="81"/>
        <v>23</v>
      </c>
      <c r="B1251" s="2" t="str">
        <f t="shared" si="78"/>
        <v>2335</v>
      </c>
      <c r="C1251" s="2">
        <v>23359509</v>
      </c>
      <c r="D1251" s="2">
        <v>890903790</v>
      </c>
      <c r="E1251" s="2" t="str">
        <f t="shared" si="79"/>
        <v>23359509890903790</v>
      </c>
      <c r="F1251" s="8">
        <v>-5089984</v>
      </c>
      <c r="G1251" s="2" t="s">
        <v>1154</v>
      </c>
      <c r="H1251" s="8">
        <f>+SUMIF(Ajustes!$C:$C,'Balance de Prueba'!$E1251,Ajustes!E:E)</f>
        <v>0</v>
      </c>
      <c r="I1251" s="8">
        <f>+SUMIF(Ajustes!$C:$C,'Balance de Prueba'!$E1251,Ajustes!F:F)</f>
        <v>0</v>
      </c>
      <c r="J1251" s="3">
        <f t="shared" si="80"/>
        <v>-5089984</v>
      </c>
    </row>
    <row r="1252" spans="1:10" ht="12.75" hidden="1" customHeight="1" x14ac:dyDescent="0.3">
      <c r="A1252" s="2" t="str">
        <f t="shared" si="81"/>
        <v>23</v>
      </c>
      <c r="B1252" s="2" t="str">
        <f t="shared" si="78"/>
        <v>2335</v>
      </c>
      <c r="C1252" s="2">
        <v>23359509</v>
      </c>
      <c r="D1252" s="2">
        <v>890905080</v>
      </c>
      <c r="E1252" s="2" t="str">
        <f t="shared" si="79"/>
        <v>23359509890905080</v>
      </c>
      <c r="F1252" s="8">
        <v>-119800</v>
      </c>
      <c r="G1252" s="2" t="s">
        <v>1155</v>
      </c>
      <c r="H1252" s="8">
        <f>+SUMIF(Ajustes!$C:$C,'Balance de Prueba'!$E1252,Ajustes!E:E)</f>
        <v>0</v>
      </c>
      <c r="I1252" s="8">
        <f>+SUMIF(Ajustes!$C:$C,'Balance de Prueba'!$E1252,Ajustes!F:F)</f>
        <v>0</v>
      </c>
      <c r="J1252" s="3">
        <f t="shared" si="80"/>
        <v>-119800</v>
      </c>
    </row>
    <row r="1253" spans="1:10" ht="12.75" hidden="1" customHeight="1" x14ac:dyDescent="0.3">
      <c r="A1253" s="2" t="str">
        <f t="shared" si="81"/>
        <v>23</v>
      </c>
      <c r="B1253" s="2" t="str">
        <f t="shared" si="78"/>
        <v>2335</v>
      </c>
      <c r="C1253" s="2">
        <v>23359509</v>
      </c>
      <c r="D1253" s="2">
        <v>890905331</v>
      </c>
      <c r="E1253" s="2" t="str">
        <f t="shared" si="79"/>
        <v>23359509890905331</v>
      </c>
      <c r="F1253" s="8">
        <v>-56212948</v>
      </c>
      <c r="G1253" s="2" t="s">
        <v>1069</v>
      </c>
      <c r="H1253" s="8">
        <f>+SUMIF(Ajustes!$C:$C,'Balance de Prueba'!$E1253,Ajustes!E:E)</f>
        <v>0</v>
      </c>
      <c r="I1253" s="8">
        <f>+SUMIF(Ajustes!$C:$C,'Balance de Prueba'!$E1253,Ajustes!F:F)</f>
        <v>0</v>
      </c>
      <c r="J1253" s="3">
        <f t="shared" si="80"/>
        <v>-56212948</v>
      </c>
    </row>
    <row r="1254" spans="1:10" ht="12.75" hidden="1" customHeight="1" x14ac:dyDescent="0.3">
      <c r="A1254" s="2" t="str">
        <f t="shared" si="81"/>
        <v>23</v>
      </c>
      <c r="B1254" s="2" t="str">
        <f t="shared" si="78"/>
        <v>2335</v>
      </c>
      <c r="C1254" s="2">
        <v>23359509</v>
      </c>
      <c r="D1254" s="2">
        <v>890910131</v>
      </c>
      <c r="E1254" s="2" t="str">
        <f t="shared" si="79"/>
        <v>23359509890910131</v>
      </c>
      <c r="F1254" s="8">
        <v>-30811052</v>
      </c>
      <c r="G1254" s="2" t="s">
        <v>386</v>
      </c>
      <c r="H1254" s="8">
        <f>+SUMIF(Ajustes!$C:$C,'Balance de Prueba'!$E1254,Ajustes!E:E)</f>
        <v>0</v>
      </c>
      <c r="I1254" s="8">
        <f>+SUMIF(Ajustes!$C:$C,'Balance de Prueba'!$E1254,Ajustes!F:F)</f>
        <v>0</v>
      </c>
      <c r="J1254" s="3">
        <f t="shared" si="80"/>
        <v>-30811052</v>
      </c>
    </row>
    <row r="1255" spans="1:10" ht="12.75" hidden="1" customHeight="1" x14ac:dyDescent="0.3">
      <c r="A1255" s="2" t="str">
        <f t="shared" si="81"/>
        <v>23</v>
      </c>
      <c r="B1255" s="2" t="str">
        <f t="shared" si="78"/>
        <v>2335</v>
      </c>
      <c r="C1255" s="2">
        <v>23359509</v>
      </c>
      <c r="D1255" s="2">
        <v>890922586</v>
      </c>
      <c r="E1255" s="2" t="str">
        <f t="shared" si="79"/>
        <v>23359509890922586</v>
      </c>
      <c r="F1255" s="8">
        <v>-7157919</v>
      </c>
      <c r="G1255" s="2" t="s">
        <v>242</v>
      </c>
      <c r="H1255" s="8">
        <f>+SUMIF(Ajustes!$C:$C,'Balance de Prueba'!$E1255,Ajustes!E:E)</f>
        <v>0</v>
      </c>
      <c r="I1255" s="8">
        <f>+SUMIF(Ajustes!$C:$C,'Balance de Prueba'!$E1255,Ajustes!F:F)</f>
        <v>0</v>
      </c>
      <c r="J1255" s="3">
        <f t="shared" si="80"/>
        <v>-7157919</v>
      </c>
    </row>
    <row r="1256" spans="1:10" ht="12.75" hidden="1" customHeight="1" x14ac:dyDescent="0.3">
      <c r="A1256" s="2" t="str">
        <f t="shared" si="81"/>
        <v>23</v>
      </c>
      <c r="B1256" s="2" t="str">
        <f t="shared" si="78"/>
        <v>2335</v>
      </c>
      <c r="C1256" s="2">
        <v>23359509</v>
      </c>
      <c r="D1256" s="2">
        <v>891400592</v>
      </c>
      <c r="E1256" s="2" t="str">
        <f t="shared" si="79"/>
        <v>23359509891400592</v>
      </c>
      <c r="F1256" s="8">
        <v>-3712408</v>
      </c>
      <c r="G1256" s="2" t="s">
        <v>1156</v>
      </c>
      <c r="H1256" s="8">
        <f>+SUMIF(Ajustes!$C:$C,'Balance de Prueba'!$E1256,Ajustes!E:E)</f>
        <v>0</v>
      </c>
      <c r="I1256" s="8">
        <f>+SUMIF(Ajustes!$C:$C,'Balance de Prueba'!$E1256,Ajustes!F:F)</f>
        <v>0</v>
      </c>
      <c r="J1256" s="3">
        <f t="shared" si="80"/>
        <v>-3712408</v>
      </c>
    </row>
    <row r="1257" spans="1:10" ht="12.75" hidden="1" customHeight="1" x14ac:dyDescent="0.3">
      <c r="A1257" s="2" t="str">
        <f t="shared" si="81"/>
        <v>23</v>
      </c>
      <c r="B1257" s="2" t="str">
        <f t="shared" si="78"/>
        <v>2335</v>
      </c>
      <c r="C1257" s="2">
        <v>23359509</v>
      </c>
      <c r="D1257" s="2">
        <v>891800111</v>
      </c>
      <c r="E1257" s="2" t="str">
        <f t="shared" si="79"/>
        <v>23359509891800111</v>
      </c>
      <c r="F1257" s="8">
        <v>-92242968</v>
      </c>
      <c r="G1257" s="2" t="s">
        <v>1157</v>
      </c>
      <c r="H1257" s="8">
        <f>+SUMIF(Ajustes!$C:$C,'Balance de Prueba'!$E1257,Ajustes!E:E)</f>
        <v>0</v>
      </c>
      <c r="I1257" s="8">
        <f>+SUMIF(Ajustes!$C:$C,'Balance de Prueba'!$E1257,Ajustes!F:F)</f>
        <v>0</v>
      </c>
      <c r="J1257" s="3">
        <f t="shared" si="80"/>
        <v>-92242968</v>
      </c>
    </row>
    <row r="1258" spans="1:10" ht="12.75" hidden="1" customHeight="1" x14ac:dyDescent="0.3">
      <c r="A1258" s="2" t="str">
        <f t="shared" si="81"/>
        <v>23</v>
      </c>
      <c r="B1258" s="2" t="str">
        <f t="shared" si="78"/>
        <v>2335</v>
      </c>
      <c r="C1258" s="2">
        <v>23359509</v>
      </c>
      <c r="D1258" s="2">
        <v>900139232</v>
      </c>
      <c r="E1258" s="2" t="str">
        <f t="shared" si="79"/>
        <v>23359509900139232</v>
      </c>
      <c r="F1258" s="8">
        <v>-1865025</v>
      </c>
      <c r="G1258" s="2" t="s">
        <v>1126</v>
      </c>
      <c r="H1258" s="8">
        <f>+SUMIF(Ajustes!$C:$C,'Balance de Prueba'!$E1258,Ajustes!E:E)</f>
        <v>0</v>
      </c>
      <c r="I1258" s="8">
        <f>+SUMIF(Ajustes!$C:$C,'Balance de Prueba'!$E1258,Ajustes!F:F)</f>
        <v>0</v>
      </c>
      <c r="J1258" s="3">
        <f t="shared" si="80"/>
        <v>-1865025</v>
      </c>
    </row>
    <row r="1259" spans="1:10" ht="12.75" hidden="1" customHeight="1" x14ac:dyDescent="0.3">
      <c r="A1259" s="2" t="str">
        <f t="shared" si="81"/>
        <v>23</v>
      </c>
      <c r="B1259" s="2" t="str">
        <f t="shared" si="78"/>
        <v>2335</v>
      </c>
      <c r="C1259" s="2">
        <v>23359509</v>
      </c>
      <c r="D1259" s="2">
        <v>900375668</v>
      </c>
      <c r="E1259" s="2" t="str">
        <f t="shared" si="79"/>
        <v>23359509900375668</v>
      </c>
      <c r="F1259" s="8">
        <v>-669200</v>
      </c>
      <c r="G1259" s="2" t="s">
        <v>1126</v>
      </c>
      <c r="H1259" s="8">
        <f>+SUMIF(Ajustes!$C:$C,'Balance de Prueba'!$E1259,Ajustes!E:E)</f>
        <v>0</v>
      </c>
      <c r="I1259" s="8">
        <f>+SUMIF(Ajustes!$C:$C,'Balance de Prueba'!$E1259,Ajustes!F:F)</f>
        <v>0</v>
      </c>
      <c r="J1259" s="3">
        <f t="shared" si="80"/>
        <v>-669200</v>
      </c>
    </row>
    <row r="1260" spans="1:10" ht="12.75" hidden="1" customHeight="1" x14ac:dyDescent="0.3">
      <c r="A1260" s="2" t="str">
        <f t="shared" si="81"/>
        <v>23</v>
      </c>
      <c r="B1260" s="2" t="str">
        <f t="shared" si="78"/>
        <v>2335</v>
      </c>
      <c r="C1260" s="2">
        <v>23359509</v>
      </c>
      <c r="D1260" s="2">
        <v>900413990</v>
      </c>
      <c r="E1260" s="2" t="str">
        <f t="shared" si="79"/>
        <v>23359509900413990</v>
      </c>
      <c r="F1260" s="8">
        <v>-5798276</v>
      </c>
      <c r="G1260" s="2" t="s">
        <v>1126</v>
      </c>
      <c r="H1260" s="8">
        <f>+SUMIF(Ajustes!$C:$C,'Balance de Prueba'!$E1260,Ajustes!E:E)</f>
        <v>0</v>
      </c>
      <c r="I1260" s="8">
        <f>+SUMIF(Ajustes!$C:$C,'Balance de Prueba'!$E1260,Ajustes!F:F)</f>
        <v>0</v>
      </c>
      <c r="J1260" s="3">
        <f t="shared" si="80"/>
        <v>-5798276</v>
      </c>
    </row>
    <row r="1261" spans="1:10" ht="12.75" hidden="1" customHeight="1" x14ac:dyDescent="0.3">
      <c r="A1261" s="2" t="str">
        <f t="shared" si="81"/>
        <v>23</v>
      </c>
      <c r="B1261" s="2" t="str">
        <f t="shared" si="78"/>
        <v>2335</v>
      </c>
      <c r="C1261" s="2">
        <v>23359509</v>
      </c>
      <c r="D1261" s="2">
        <v>900459273</v>
      </c>
      <c r="E1261" s="2" t="str">
        <f t="shared" si="79"/>
        <v>23359509900459273</v>
      </c>
      <c r="F1261" s="8">
        <v>-138100</v>
      </c>
      <c r="G1261" s="2" t="s">
        <v>1126</v>
      </c>
      <c r="H1261" s="8">
        <f>+SUMIF(Ajustes!$C:$C,'Balance de Prueba'!$E1261,Ajustes!E:E)</f>
        <v>0</v>
      </c>
      <c r="I1261" s="8">
        <f>+SUMIF(Ajustes!$C:$C,'Balance de Prueba'!$E1261,Ajustes!F:F)</f>
        <v>0</v>
      </c>
      <c r="J1261" s="3">
        <f t="shared" si="80"/>
        <v>-138100</v>
      </c>
    </row>
    <row r="1262" spans="1:10" ht="12.75" hidden="1" customHeight="1" x14ac:dyDescent="0.3">
      <c r="A1262" s="2" t="str">
        <f t="shared" si="81"/>
        <v>23</v>
      </c>
      <c r="B1262" s="2" t="str">
        <f t="shared" si="78"/>
        <v>2335</v>
      </c>
      <c r="C1262" s="2">
        <v>23359509</v>
      </c>
      <c r="D1262" s="2">
        <v>900511605</v>
      </c>
      <c r="E1262" s="2" t="str">
        <f t="shared" si="79"/>
        <v>23359509900511605</v>
      </c>
      <c r="F1262" s="8">
        <v>-129500</v>
      </c>
      <c r="G1262" s="2" t="s">
        <v>1158</v>
      </c>
      <c r="H1262" s="8">
        <f>+SUMIF(Ajustes!$C:$C,'Balance de Prueba'!$E1262,Ajustes!E:E)</f>
        <v>0</v>
      </c>
      <c r="I1262" s="8">
        <f>+SUMIF(Ajustes!$C:$C,'Balance de Prueba'!$E1262,Ajustes!F:F)</f>
        <v>0</v>
      </c>
      <c r="J1262" s="3">
        <f t="shared" si="80"/>
        <v>-129500</v>
      </c>
    </row>
    <row r="1263" spans="1:10" ht="12.75" hidden="1" customHeight="1" x14ac:dyDescent="0.3">
      <c r="A1263" s="2" t="str">
        <f t="shared" si="81"/>
        <v>23</v>
      </c>
      <c r="B1263" s="2" t="str">
        <f t="shared" si="78"/>
        <v>2335</v>
      </c>
      <c r="C1263" s="2">
        <v>23359509</v>
      </c>
      <c r="D1263" s="2">
        <v>900545706</v>
      </c>
      <c r="E1263" s="2" t="str">
        <f t="shared" si="79"/>
        <v>23359509900545706</v>
      </c>
      <c r="F1263" s="8">
        <v>-846112</v>
      </c>
      <c r="G1263" s="2" t="s">
        <v>1159</v>
      </c>
      <c r="H1263" s="8">
        <f>+SUMIF(Ajustes!$C:$C,'Balance de Prueba'!$E1263,Ajustes!E:E)</f>
        <v>0</v>
      </c>
      <c r="I1263" s="8">
        <f>+SUMIF(Ajustes!$C:$C,'Balance de Prueba'!$E1263,Ajustes!F:F)</f>
        <v>0</v>
      </c>
      <c r="J1263" s="3">
        <f t="shared" si="80"/>
        <v>-846112</v>
      </c>
    </row>
    <row r="1264" spans="1:10" ht="12.75" hidden="1" customHeight="1" x14ac:dyDescent="0.3">
      <c r="A1264" s="2" t="str">
        <f t="shared" si="81"/>
        <v>23</v>
      </c>
      <c r="B1264" s="2" t="str">
        <f t="shared" si="78"/>
        <v>2335</v>
      </c>
      <c r="C1264" s="2">
        <v>23359509</v>
      </c>
      <c r="D1264" s="2">
        <v>900622134</v>
      </c>
      <c r="E1264" s="2" t="str">
        <f t="shared" si="79"/>
        <v>23359509900622134</v>
      </c>
      <c r="F1264" s="8">
        <v>-4066214</v>
      </c>
      <c r="G1264" s="2" t="s">
        <v>1126</v>
      </c>
      <c r="H1264" s="8">
        <f>+SUMIF(Ajustes!$C:$C,'Balance de Prueba'!$E1264,Ajustes!E:E)</f>
        <v>0</v>
      </c>
      <c r="I1264" s="8">
        <f>+SUMIF(Ajustes!$C:$C,'Balance de Prueba'!$E1264,Ajustes!F:F)</f>
        <v>0</v>
      </c>
      <c r="J1264" s="3">
        <f t="shared" si="80"/>
        <v>-4066214</v>
      </c>
    </row>
    <row r="1265" spans="1:10" ht="12.75" hidden="1" customHeight="1" x14ac:dyDescent="0.3">
      <c r="A1265" s="2" t="str">
        <f t="shared" si="81"/>
        <v>23</v>
      </c>
      <c r="B1265" s="2" t="str">
        <f t="shared" si="78"/>
        <v>2335</v>
      </c>
      <c r="C1265" s="2">
        <v>23359509</v>
      </c>
      <c r="D1265" s="2">
        <v>900650461</v>
      </c>
      <c r="E1265" s="2" t="str">
        <f t="shared" si="79"/>
        <v>23359509900650461</v>
      </c>
      <c r="F1265" s="8">
        <v>-551401</v>
      </c>
      <c r="G1265" s="2" t="s">
        <v>1126</v>
      </c>
      <c r="H1265" s="8">
        <f>+SUMIF(Ajustes!$C:$C,'Balance de Prueba'!$E1265,Ajustes!E:E)</f>
        <v>0</v>
      </c>
      <c r="I1265" s="8">
        <f>+SUMIF(Ajustes!$C:$C,'Balance de Prueba'!$E1265,Ajustes!F:F)</f>
        <v>0</v>
      </c>
      <c r="J1265" s="3">
        <f t="shared" si="80"/>
        <v>-551401</v>
      </c>
    </row>
    <row r="1266" spans="1:10" ht="12.75" hidden="1" customHeight="1" x14ac:dyDescent="0.3">
      <c r="A1266" s="2" t="str">
        <f t="shared" si="81"/>
        <v>23</v>
      </c>
      <c r="B1266" s="2" t="str">
        <f t="shared" si="78"/>
        <v>2360</v>
      </c>
      <c r="C1266" s="2">
        <v>23600502</v>
      </c>
      <c r="D1266" s="2">
        <v>890900285</v>
      </c>
      <c r="E1266" s="2" t="str">
        <f t="shared" si="79"/>
        <v>23600502890900285</v>
      </c>
      <c r="F1266" s="8">
        <v>14790409704</v>
      </c>
      <c r="G1266" s="2" t="s">
        <v>1160</v>
      </c>
      <c r="H1266" s="8">
        <f>+SUMIF(Ajustes!$C:$C,'Balance de Prueba'!$E1266,Ajustes!E:E)</f>
        <v>0</v>
      </c>
      <c r="I1266" s="8">
        <f>+SUMIF(Ajustes!$C:$C,'Balance de Prueba'!$E1266,Ajustes!F:F)</f>
        <v>0</v>
      </c>
      <c r="J1266" s="3">
        <f t="shared" si="80"/>
        <v>14790409704</v>
      </c>
    </row>
    <row r="1267" spans="1:10" ht="12.75" hidden="1" customHeight="1" x14ac:dyDescent="0.3">
      <c r="A1267" s="2" t="str">
        <f t="shared" si="81"/>
        <v>23</v>
      </c>
      <c r="B1267" s="2" t="str">
        <f t="shared" si="78"/>
        <v>2360</v>
      </c>
      <c r="C1267" s="2">
        <v>23600503</v>
      </c>
      <c r="D1267" s="2">
        <v>890900285</v>
      </c>
      <c r="E1267" s="2" t="str">
        <f t="shared" si="79"/>
        <v>23600503890900285</v>
      </c>
      <c r="F1267" s="8">
        <v>-15568852320</v>
      </c>
      <c r="G1267" s="2" t="s">
        <v>1160</v>
      </c>
      <c r="H1267" s="8">
        <f>+SUMIF(Ajustes!$C:$C,'Balance de Prueba'!$E1267,Ajustes!E:E)</f>
        <v>0</v>
      </c>
      <c r="I1267" s="8">
        <f>+SUMIF(Ajustes!$C:$C,'Balance de Prueba'!$E1267,Ajustes!F:F)</f>
        <v>0</v>
      </c>
      <c r="J1267" s="3">
        <f t="shared" si="80"/>
        <v>-15568852320</v>
      </c>
    </row>
    <row r="1268" spans="1:10" ht="12.75" hidden="1" customHeight="1" x14ac:dyDescent="0.3">
      <c r="A1268" s="2" t="str">
        <f t="shared" si="81"/>
        <v>23</v>
      </c>
      <c r="B1268" s="2" t="str">
        <f t="shared" si="78"/>
        <v>2365</v>
      </c>
      <c r="C1268" s="2">
        <v>23650553</v>
      </c>
      <c r="E1268" s="2" t="str">
        <f t="shared" si="79"/>
        <v>23650553</v>
      </c>
      <c r="F1268" s="8">
        <v>-21332615</v>
      </c>
      <c r="G1268" s="2" t="s">
        <v>1161</v>
      </c>
      <c r="H1268" s="8">
        <f>+SUMIF(Ajustes!$C:$C,'Balance de Prueba'!$E1268,Ajustes!E:E)</f>
        <v>0</v>
      </c>
      <c r="I1268" s="8">
        <f>+SUMIF(Ajustes!$C:$C,'Balance de Prueba'!$E1268,Ajustes!F:F)</f>
        <v>0</v>
      </c>
      <c r="J1268" s="3">
        <f t="shared" si="80"/>
        <v>-21332615</v>
      </c>
    </row>
    <row r="1269" spans="1:10" ht="12.75" hidden="1" customHeight="1" x14ac:dyDescent="0.3">
      <c r="A1269" s="2" t="str">
        <f t="shared" si="81"/>
        <v>23</v>
      </c>
      <c r="B1269" s="2" t="str">
        <f t="shared" si="78"/>
        <v>2365</v>
      </c>
      <c r="C1269" s="2">
        <v>23651546</v>
      </c>
      <c r="E1269" s="2" t="str">
        <f t="shared" si="79"/>
        <v>23651546</v>
      </c>
      <c r="F1269" s="8">
        <v>-2464063</v>
      </c>
      <c r="G1269" s="2" t="s">
        <v>1162</v>
      </c>
      <c r="H1269" s="8">
        <f>+SUMIF(Ajustes!$C:$C,'Balance de Prueba'!$E1269,Ajustes!E:E)</f>
        <v>0</v>
      </c>
      <c r="I1269" s="8">
        <f>+SUMIF(Ajustes!$C:$C,'Balance de Prueba'!$E1269,Ajustes!F:F)</f>
        <v>0</v>
      </c>
      <c r="J1269" s="3">
        <f t="shared" si="80"/>
        <v>-2464063</v>
      </c>
    </row>
    <row r="1270" spans="1:10" ht="12.75" hidden="1" customHeight="1" x14ac:dyDescent="0.3">
      <c r="A1270" s="2" t="str">
        <f t="shared" si="81"/>
        <v>23</v>
      </c>
      <c r="B1270" s="2" t="str">
        <f t="shared" si="78"/>
        <v>2365</v>
      </c>
      <c r="C1270" s="2">
        <v>23652074</v>
      </c>
      <c r="E1270" s="2" t="str">
        <f t="shared" si="79"/>
        <v>23652074</v>
      </c>
      <c r="F1270" s="8">
        <v>-20613</v>
      </c>
      <c r="G1270" s="2" t="s">
        <v>1163</v>
      </c>
      <c r="H1270" s="8">
        <f>+SUMIF(Ajustes!$C:$C,'Balance de Prueba'!$E1270,Ajustes!E:E)</f>
        <v>0</v>
      </c>
      <c r="I1270" s="8">
        <f>+SUMIF(Ajustes!$C:$C,'Balance de Prueba'!$E1270,Ajustes!F:F)</f>
        <v>0</v>
      </c>
      <c r="J1270" s="3">
        <f t="shared" si="80"/>
        <v>-20613</v>
      </c>
    </row>
    <row r="1271" spans="1:10" ht="12.75" hidden="1" customHeight="1" x14ac:dyDescent="0.3">
      <c r="A1271" s="2" t="str">
        <f t="shared" si="81"/>
        <v>23</v>
      </c>
      <c r="B1271" s="2" t="str">
        <f t="shared" si="78"/>
        <v>2365</v>
      </c>
      <c r="C1271" s="2">
        <v>23652544</v>
      </c>
      <c r="E1271" s="2" t="str">
        <f t="shared" si="79"/>
        <v>23652544</v>
      </c>
      <c r="F1271" s="8">
        <v>-5080865</v>
      </c>
      <c r="G1271" s="2" t="s">
        <v>1164</v>
      </c>
      <c r="H1271" s="8">
        <f>+SUMIF(Ajustes!$C:$C,'Balance de Prueba'!$E1271,Ajustes!E:E)</f>
        <v>0</v>
      </c>
      <c r="I1271" s="8">
        <f>+SUMIF(Ajustes!$C:$C,'Balance de Prueba'!$E1271,Ajustes!F:F)</f>
        <v>0</v>
      </c>
      <c r="J1271" s="3">
        <f t="shared" si="80"/>
        <v>-5080865</v>
      </c>
    </row>
    <row r="1272" spans="1:10" ht="12.75" hidden="1" customHeight="1" x14ac:dyDescent="0.3">
      <c r="A1272" s="2" t="str">
        <f t="shared" si="81"/>
        <v>23</v>
      </c>
      <c r="B1272" s="2" t="str">
        <f t="shared" si="78"/>
        <v>2365</v>
      </c>
      <c r="C1272" s="2">
        <v>23652548</v>
      </c>
      <c r="E1272" s="2" t="str">
        <f t="shared" si="79"/>
        <v>23652548</v>
      </c>
      <c r="F1272" s="8">
        <v>-830765</v>
      </c>
      <c r="G1272" s="2" t="s">
        <v>1165</v>
      </c>
      <c r="H1272" s="8">
        <f>+SUMIF(Ajustes!$C:$C,'Balance de Prueba'!$E1272,Ajustes!E:E)</f>
        <v>0</v>
      </c>
      <c r="I1272" s="8">
        <f>+SUMIF(Ajustes!$C:$C,'Balance de Prueba'!$E1272,Ajustes!F:F)</f>
        <v>0</v>
      </c>
      <c r="J1272" s="3">
        <f t="shared" si="80"/>
        <v>-830765</v>
      </c>
    </row>
    <row r="1273" spans="1:10" ht="12.75" hidden="1" customHeight="1" x14ac:dyDescent="0.3">
      <c r="A1273" s="2" t="str">
        <f t="shared" si="81"/>
        <v>23</v>
      </c>
      <c r="B1273" s="2" t="str">
        <f t="shared" si="78"/>
        <v>2365</v>
      </c>
      <c r="C1273" s="2">
        <v>23652549</v>
      </c>
      <c r="E1273" s="2" t="str">
        <f t="shared" si="79"/>
        <v>23652549</v>
      </c>
      <c r="F1273" s="8">
        <v>-2693730</v>
      </c>
      <c r="G1273" s="2" t="s">
        <v>1166</v>
      </c>
      <c r="H1273" s="8">
        <f>+SUMIF(Ajustes!$C:$C,'Balance de Prueba'!$E1273,Ajustes!E:E)</f>
        <v>0</v>
      </c>
      <c r="I1273" s="8">
        <f>+SUMIF(Ajustes!$C:$C,'Balance de Prueba'!$E1273,Ajustes!F:F)</f>
        <v>0</v>
      </c>
      <c r="J1273" s="3">
        <f t="shared" si="80"/>
        <v>-2693730</v>
      </c>
    </row>
    <row r="1274" spans="1:10" ht="12.75" hidden="1" customHeight="1" x14ac:dyDescent="0.3">
      <c r="A1274" s="2" t="str">
        <f t="shared" si="81"/>
        <v>23</v>
      </c>
      <c r="B1274" s="2" t="str">
        <f t="shared" si="78"/>
        <v>2365</v>
      </c>
      <c r="C1274" s="2">
        <v>23652578</v>
      </c>
      <c r="E1274" s="2" t="str">
        <f t="shared" si="79"/>
        <v>23652578</v>
      </c>
      <c r="F1274" s="8">
        <v>-1036897</v>
      </c>
      <c r="G1274" s="2" t="s">
        <v>1167</v>
      </c>
      <c r="H1274" s="8">
        <f>+SUMIF(Ajustes!$C:$C,'Balance de Prueba'!$E1274,Ajustes!E:E)</f>
        <v>0</v>
      </c>
      <c r="I1274" s="8">
        <f>+SUMIF(Ajustes!$C:$C,'Balance de Prueba'!$E1274,Ajustes!F:F)</f>
        <v>0</v>
      </c>
      <c r="J1274" s="3">
        <f t="shared" si="80"/>
        <v>-1036897</v>
      </c>
    </row>
    <row r="1275" spans="1:10" ht="12.75" hidden="1" customHeight="1" x14ac:dyDescent="0.3">
      <c r="A1275" s="2" t="str">
        <f t="shared" si="81"/>
        <v>23</v>
      </c>
      <c r="B1275" s="2" t="str">
        <f t="shared" si="78"/>
        <v>2365</v>
      </c>
      <c r="C1275" s="2">
        <v>23653059</v>
      </c>
      <c r="E1275" s="2" t="str">
        <f t="shared" si="79"/>
        <v>23653059</v>
      </c>
      <c r="F1275" s="8">
        <v>-100303</v>
      </c>
      <c r="G1275" s="2" t="s">
        <v>1168</v>
      </c>
      <c r="H1275" s="8">
        <f>+SUMIF(Ajustes!$C:$C,'Balance de Prueba'!$E1275,Ajustes!E:E)</f>
        <v>0</v>
      </c>
      <c r="I1275" s="8">
        <f>+SUMIF(Ajustes!$C:$C,'Balance de Prueba'!$E1275,Ajustes!F:F)</f>
        <v>0</v>
      </c>
      <c r="J1275" s="3">
        <f t="shared" si="80"/>
        <v>-100303</v>
      </c>
    </row>
    <row r="1276" spans="1:10" ht="12.75" hidden="1" customHeight="1" x14ac:dyDescent="0.3">
      <c r="A1276" s="2" t="str">
        <f t="shared" si="81"/>
        <v>23</v>
      </c>
      <c r="B1276" s="2" t="str">
        <f t="shared" si="78"/>
        <v>2365</v>
      </c>
      <c r="C1276" s="2">
        <v>23653069</v>
      </c>
      <c r="E1276" s="2" t="str">
        <f t="shared" si="79"/>
        <v>23653069</v>
      </c>
      <c r="F1276" s="8">
        <v>-119320</v>
      </c>
      <c r="G1276" s="2" t="s">
        <v>1169</v>
      </c>
      <c r="H1276" s="8">
        <f>+SUMIF(Ajustes!$C:$C,'Balance de Prueba'!$E1276,Ajustes!E:E)</f>
        <v>0</v>
      </c>
      <c r="I1276" s="8">
        <f>+SUMIF(Ajustes!$C:$C,'Balance de Prueba'!$E1276,Ajustes!F:F)</f>
        <v>0</v>
      </c>
      <c r="J1276" s="3">
        <f t="shared" si="80"/>
        <v>-119320</v>
      </c>
    </row>
    <row r="1277" spans="1:10" ht="12.75" hidden="1" customHeight="1" x14ac:dyDescent="0.3">
      <c r="A1277" s="2" t="str">
        <f t="shared" si="81"/>
        <v>23</v>
      </c>
      <c r="B1277" s="2" t="str">
        <f t="shared" si="78"/>
        <v>2365</v>
      </c>
      <c r="C1277" s="2">
        <v>23654040</v>
      </c>
      <c r="E1277" s="2" t="str">
        <f t="shared" si="79"/>
        <v>23654040</v>
      </c>
      <c r="F1277" s="8">
        <v>-120525</v>
      </c>
      <c r="G1277" s="2" t="s">
        <v>1170</v>
      </c>
      <c r="H1277" s="8">
        <f>+SUMIF(Ajustes!$C:$C,'Balance de Prueba'!$E1277,Ajustes!E:E)</f>
        <v>0</v>
      </c>
      <c r="I1277" s="8">
        <f>+SUMIF(Ajustes!$C:$C,'Balance de Prueba'!$E1277,Ajustes!F:F)</f>
        <v>0</v>
      </c>
      <c r="J1277" s="3">
        <f t="shared" si="80"/>
        <v>-120525</v>
      </c>
    </row>
    <row r="1278" spans="1:10" ht="12.75" hidden="1" customHeight="1" x14ac:dyDescent="0.3">
      <c r="A1278" s="2" t="str">
        <f t="shared" si="81"/>
        <v>23</v>
      </c>
      <c r="B1278" s="2" t="str">
        <f t="shared" si="78"/>
        <v>2365</v>
      </c>
      <c r="C1278" s="2">
        <v>23654045</v>
      </c>
      <c r="E1278" s="2" t="str">
        <f t="shared" si="79"/>
        <v>23654045</v>
      </c>
      <c r="F1278" s="8">
        <v>-3275</v>
      </c>
      <c r="G1278" s="2" t="s">
        <v>1171</v>
      </c>
      <c r="H1278" s="8">
        <f>+SUMIF(Ajustes!$C:$C,'Balance de Prueba'!$E1278,Ajustes!E:E)</f>
        <v>0</v>
      </c>
      <c r="I1278" s="8">
        <f>+SUMIF(Ajustes!$C:$C,'Balance de Prueba'!$E1278,Ajustes!F:F)</f>
        <v>0</v>
      </c>
      <c r="J1278" s="3">
        <f t="shared" si="80"/>
        <v>-3275</v>
      </c>
    </row>
    <row r="1279" spans="1:10" ht="12.75" hidden="1" customHeight="1" x14ac:dyDescent="0.3">
      <c r="A1279" s="2" t="str">
        <f t="shared" si="81"/>
        <v>23</v>
      </c>
      <c r="B1279" s="2" t="str">
        <f t="shared" si="78"/>
        <v>2365</v>
      </c>
      <c r="C1279" s="2">
        <v>23654047</v>
      </c>
      <c r="E1279" s="2" t="str">
        <f t="shared" si="79"/>
        <v>23654047</v>
      </c>
      <c r="F1279" s="8">
        <v>-10162483</v>
      </c>
      <c r="G1279" s="2" t="s">
        <v>1172</v>
      </c>
      <c r="H1279" s="8">
        <f>+SUMIF(Ajustes!$C:$C,'Balance de Prueba'!$E1279,Ajustes!E:E)</f>
        <v>0</v>
      </c>
      <c r="I1279" s="8">
        <f>+SUMIF(Ajustes!$C:$C,'Balance de Prueba'!$E1279,Ajustes!F:F)</f>
        <v>0</v>
      </c>
      <c r="J1279" s="3">
        <f t="shared" si="80"/>
        <v>-10162483</v>
      </c>
    </row>
    <row r="1280" spans="1:10" ht="12.75" hidden="1" customHeight="1" x14ac:dyDescent="0.3">
      <c r="A1280" s="2" t="str">
        <f t="shared" si="81"/>
        <v>23</v>
      </c>
      <c r="B1280" s="2" t="str">
        <f t="shared" si="78"/>
        <v>2365</v>
      </c>
      <c r="C1280" s="2">
        <v>23654056</v>
      </c>
      <c r="E1280" s="2" t="str">
        <f t="shared" si="79"/>
        <v>23654056</v>
      </c>
      <c r="F1280" s="8">
        <v>-609522</v>
      </c>
      <c r="G1280" s="2" t="s">
        <v>1173</v>
      </c>
      <c r="H1280" s="8">
        <f>+SUMIF(Ajustes!$C:$C,'Balance de Prueba'!$E1280,Ajustes!E:E)</f>
        <v>0</v>
      </c>
      <c r="I1280" s="8">
        <f>+SUMIF(Ajustes!$C:$C,'Balance de Prueba'!$E1280,Ajustes!F:F)</f>
        <v>0</v>
      </c>
      <c r="J1280" s="3">
        <f t="shared" si="80"/>
        <v>-609522</v>
      </c>
    </row>
    <row r="1281" spans="1:10" ht="12.75" hidden="1" customHeight="1" x14ac:dyDescent="0.3">
      <c r="A1281" s="2" t="str">
        <f t="shared" si="81"/>
        <v>23</v>
      </c>
      <c r="B1281" s="2" t="str">
        <f t="shared" si="78"/>
        <v>2365</v>
      </c>
      <c r="C1281" s="2">
        <v>23654077</v>
      </c>
      <c r="E1281" s="2" t="str">
        <f t="shared" si="79"/>
        <v>23654077</v>
      </c>
      <c r="F1281" s="8">
        <v>-738762</v>
      </c>
      <c r="G1281" s="2" t="s">
        <v>1174</v>
      </c>
      <c r="H1281" s="8">
        <f>+SUMIF(Ajustes!$C:$C,'Balance de Prueba'!$E1281,Ajustes!E:E)</f>
        <v>0</v>
      </c>
      <c r="I1281" s="8">
        <f>+SUMIF(Ajustes!$C:$C,'Balance de Prueba'!$E1281,Ajustes!F:F)</f>
        <v>0</v>
      </c>
      <c r="J1281" s="3">
        <f t="shared" si="80"/>
        <v>-738762</v>
      </c>
    </row>
    <row r="1282" spans="1:10" ht="12.75" hidden="1" customHeight="1" x14ac:dyDescent="0.3">
      <c r="A1282" s="2" t="str">
        <f t="shared" si="81"/>
        <v>23</v>
      </c>
      <c r="B1282" s="2" t="str">
        <f t="shared" si="78"/>
        <v>2365</v>
      </c>
      <c r="C1282" s="2">
        <v>23655068</v>
      </c>
      <c r="E1282" s="2" t="str">
        <f t="shared" si="79"/>
        <v>23655068</v>
      </c>
      <c r="F1282" s="8">
        <v>-5012028</v>
      </c>
      <c r="G1282" s="2" t="s">
        <v>1175</v>
      </c>
      <c r="H1282" s="8">
        <f>+SUMIF(Ajustes!$C:$C,'Balance de Prueba'!$E1282,Ajustes!E:E)</f>
        <v>0</v>
      </c>
      <c r="I1282" s="8">
        <f>+SUMIF(Ajustes!$C:$C,'Balance de Prueba'!$E1282,Ajustes!F:F)</f>
        <v>0</v>
      </c>
      <c r="J1282" s="3">
        <f t="shared" si="80"/>
        <v>-5012028</v>
      </c>
    </row>
    <row r="1283" spans="1:10" ht="12.75" hidden="1" customHeight="1" x14ac:dyDescent="0.3">
      <c r="A1283" s="2" t="str">
        <f t="shared" si="81"/>
        <v>23</v>
      </c>
      <c r="B1283" s="2" t="str">
        <f t="shared" si="78"/>
        <v>2365</v>
      </c>
      <c r="C1283" s="2">
        <v>23657571</v>
      </c>
      <c r="E1283" s="2" t="str">
        <f t="shared" si="79"/>
        <v>23657571</v>
      </c>
      <c r="F1283" s="8">
        <v>-2652512</v>
      </c>
      <c r="G1283" s="2" t="s">
        <v>1176</v>
      </c>
      <c r="H1283" s="8">
        <f>+SUMIF(Ajustes!$C:$C,'Balance de Prueba'!$E1283,Ajustes!E:E)</f>
        <v>0</v>
      </c>
      <c r="I1283" s="8">
        <f>+SUMIF(Ajustes!$C:$C,'Balance de Prueba'!$E1283,Ajustes!F:F)</f>
        <v>0</v>
      </c>
      <c r="J1283" s="3">
        <f t="shared" si="80"/>
        <v>-2652512</v>
      </c>
    </row>
    <row r="1284" spans="1:10" ht="12.75" hidden="1" customHeight="1" x14ac:dyDescent="0.3">
      <c r="A1284" s="2" t="str">
        <f t="shared" si="81"/>
        <v>23</v>
      </c>
      <c r="B1284" s="2" t="str">
        <f t="shared" si="78"/>
        <v>2365</v>
      </c>
      <c r="C1284" s="2">
        <v>23657572</v>
      </c>
      <c r="E1284" s="2" t="str">
        <f t="shared" si="79"/>
        <v>23657572</v>
      </c>
      <c r="F1284" s="8">
        <v>-24788</v>
      </c>
      <c r="G1284" s="2" t="s">
        <v>1177</v>
      </c>
      <c r="H1284" s="8">
        <f>+SUMIF(Ajustes!$C:$C,'Balance de Prueba'!$E1284,Ajustes!E:E)</f>
        <v>0</v>
      </c>
      <c r="I1284" s="8">
        <f>+SUMIF(Ajustes!$C:$C,'Balance de Prueba'!$E1284,Ajustes!F:F)</f>
        <v>0</v>
      </c>
      <c r="J1284" s="3">
        <f t="shared" si="80"/>
        <v>-24788</v>
      </c>
    </row>
    <row r="1285" spans="1:10" ht="12.75" hidden="1" customHeight="1" x14ac:dyDescent="0.3">
      <c r="A1285" s="2" t="str">
        <f t="shared" si="81"/>
        <v>23</v>
      </c>
      <c r="B1285" s="2" t="str">
        <f t="shared" si="78"/>
        <v>2365</v>
      </c>
      <c r="C1285" s="2">
        <v>23657574</v>
      </c>
      <c r="E1285" s="2" t="str">
        <f t="shared" si="79"/>
        <v>23657574</v>
      </c>
      <c r="F1285" s="8">
        <v>-3566920</v>
      </c>
      <c r="G1285" s="2" t="s">
        <v>1178</v>
      </c>
      <c r="H1285" s="8">
        <f>+SUMIF(Ajustes!$C:$C,'Balance de Prueba'!$E1285,Ajustes!E:E)</f>
        <v>0</v>
      </c>
      <c r="I1285" s="8">
        <f>+SUMIF(Ajustes!$C:$C,'Balance de Prueba'!$E1285,Ajustes!F:F)</f>
        <v>0</v>
      </c>
      <c r="J1285" s="3">
        <f t="shared" si="80"/>
        <v>-3566920</v>
      </c>
    </row>
    <row r="1286" spans="1:10" ht="12.75" hidden="1" customHeight="1" x14ac:dyDescent="0.3">
      <c r="A1286" s="2" t="str">
        <f t="shared" si="81"/>
        <v>23</v>
      </c>
      <c r="B1286" s="2" t="str">
        <f t="shared" ref="B1286:B1349" si="82">+LEFT(C1286,4)</f>
        <v>2365</v>
      </c>
      <c r="C1286" s="2">
        <v>23657576</v>
      </c>
      <c r="E1286" s="2" t="str">
        <f t="shared" ref="E1286:E1349" si="83">+C1286&amp;D1286</f>
        <v>23657576</v>
      </c>
      <c r="F1286" s="8">
        <v>-61452553</v>
      </c>
      <c r="G1286" s="2" t="s">
        <v>1179</v>
      </c>
      <c r="H1286" s="8">
        <f>+SUMIF(Ajustes!$C:$C,'Balance de Prueba'!$E1286,Ajustes!E:E)</f>
        <v>0</v>
      </c>
      <c r="I1286" s="8">
        <f>+SUMIF(Ajustes!$C:$C,'Balance de Prueba'!$E1286,Ajustes!F:F)</f>
        <v>0</v>
      </c>
      <c r="J1286" s="3">
        <f t="shared" ref="J1286:J1349" si="84">+F1286+H1286-I1286</f>
        <v>-61452553</v>
      </c>
    </row>
    <row r="1287" spans="1:10" ht="12.75" hidden="1" customHeight="1" x14ac:dyDescent="0.3">
      <c r="A1287" s="2" t="str">
        <f t="shared" si="81"/>
        <v>23</v>
      </c>
      <c r="B1287" s="2" t="str">
        <f t="shared" si="82"/>
        <v>2365</v>
      </c>
      <c r="C1287" s="2">
        <v>23657579</v>
      </c>
      <c r="E1287" s="2" t="str">
        <f t="shared" si="83"/>
        <v>23657579</v>
      </c>
      <c r="F1287" s="8">
        <v>-63201</v>
      </c>
      <c r="G1287" s="2" t="s">
        <v>1180</v>
      </c>
      <c r="H1287" s="8">
        <f>+SUMIF(Ajustes!$C:$C,'Balance de Prueba'!$E1287,Ajustes!E:E)</f>
        <v>0</v>
      </c>
      <c r="I1287" s="8">
        <f>+SUMIF(Ajustes!$C:$C,'Balance de Prueba'!$E1287,Ajustes!F:F)</f>
        <v>0</v>
      </c>
      <c r="J1287" s="3">
        <f t="shared" si="84"/>
        <v>-63201</v>
      </c>
    </row>
    <row r="1288" spans="1:10" ht="12.75" hidden="1" customHeight="1" x14ac:dyDescent="0.3">
      <c r="A1288" s="2" t="str">
        <f t="shared" si="81"/>
        <v>23</v>
      </c>
      <c r="B1288" s="2" t="str">
        <f t="shared" si="82"/>
        <v>2365</v>
      </c>
      <c r="C1288" s="2">
        <v>23657580</v>
      </c>
      <c r="E1288" s="2" t="str">
        <f t="shared" si="83"/>
        <v>23657580</v>
      </c>
      <c r="F1288" s="8">
        <v>-2119</v>
      </c>
      <c r="G1288" s="2" t="s">
        <v>1181</v>
      </c>
      <c r="H1288" s="8">
        <f>+SUMIF(Ajustes!$C:$C,'Balance de Prueba'!$E1288,Ajustes!E:E)</f>
        <v>0</v>
      </c>
      <c r="I1288" s="8">
        <f>+SUMIF(Ajustes!$C:$C,'Balance de Prueba'!$E1288,Ajustes!F:F)</f>
        <v>0</v>
      </c>
      <c r="J1288" s="3">
        <f t="shared" si="84"/>
        <v>-2119</v>
      </c>
    </row>
    <row r="1289" spans="1:10" ht="12.75" hidden="1" customHeight="1" x14ac:dyDescent="0.3">
      <c r="A1289" s="2" t="str">
        <f t="shared" ref="A1289:A1352" si="85">+LEFT(C1289,2)</f>
        <v>23</v>
      </c>
      <c r="B1289" s="2" t="str">
        <f t="shared" si="82"/>
        <v>2365</v>
      </c>
      <c r="C1289" s="2">
        <v>23657582</v>
      </c>
      <c r="E1289" s="2" t="str">
        <f t="shared" si="83"/>
        <v>23657582</v>
      </c>
      <c r="F1289" s="8">
        <v>-51106004</v>
      </c>
      <c r="G1289" s="2" t="s">
        <v>1182</v>
      </c>
      <c r="H1289" s="8">
        <f>+SUMIF(Ajustes!$C:$C,'Balance de Prueba'!$E1289,Ajustes!E:E)</f>
        <v>0</v>
      </c>
      <c r="I1289" s="8">
        <f>+SUMIF(Ajustes!$C:$C,'Balance de Prueba'!$E1289,Ajustes!F:F)</f>
        <v>0</v>
      </c>
      <c r="J1289" s="3">
        <f t="shared" si="84"/>
        <v>-51106004</v>
      </c>
    </row>
    <row r="1290" spans="1:10" ht="12.75" hidden="1" customHeight="1" x14ac:dyDescent="0.3">
      <c r="A1290" s="2" t="str">
        <f t="shared" si="85"/>
        <v>23</v>
      </c>
      <c r="B1290" s="2" t="str">
        <f t="shared" si="82"/>
        <v>2365</v>
      </c>
      <c r="C1290" s="2">
        <v>23659005</v>
      </c>
      <c r="E1290" s="2" t="str">
        <f t="shared" si="83"/>
        <v>23659005</v>
      </c>
      <c r="F1290" s="8">
        <v>-27223661</v>
      </c>
      <c r="G1290" s="2" t="s">
        <v>460</v>
      </c>
      <c r="H1290" s="8">
        <f>+SUMIF(Ajustes!$C:$C,'Balance de Prueba'!$E1290,Ajustes!E:E)</f>
        <v>0</v>
      </c>
      <c r="I1290" s="8">
        <f>+SUMIF(Ajustes!$C:$C,'Balance de Prueba'!$E1290,Ajustes!F:F)</f>
        <v>0</v>
      </c>
      <c r="J1290" s="3">
        <f t="shared" si="84"/>
        <v>-27223661</v>
      </c>
    </row>
    <row r="1291" spans="1:10" ht="12.75" hidden="1" customHeight="1" x14ac:dyDescent="0.3">
      <c r="A1291" s="2" t="str">
        <f t="shared" si="85"/>
        <v>23</v>
      </c>
      <c r="B1291" s="2" t="str">
        <f t="shared" si="82"/>
        <v>2367</v>
      </c>
      <c r="C1291" s="2">
        <v>23670565</v>
      </c>
      <c r="E1291" s="2" t="str">
        <f t="shared" si="83"/>
        <v>23670565</v>
      </c>
      <c r="F1291" s="8">
        <v>-18026957</v>
      </c>
      <c r="G1291" s="2" t="s">
        <v>1183</v>
      </c>
      <c r="H1291" s="8">
        <f>+SUMIF(Ajustes!$C:$C,'Balance de Prueba'!$E1291,Ajustes!E:E)</f>
        <v>0</v>
      </c>
      <c r="I1291" s="8">
        <f>+SUMIF(Ajustes!$C:$C,'Balance de Prueba'!$E1291,Ajustes!F:F)</f>
        <v>0</v>
      </c>
      <c r="J1291" s="3">
        <f t="shared" si="84"/>
        <v>-18026957</v>
      </c>
    </row>
    <row r="1292" spans="1:10" ht="12.75" hidden="1" customHeight="1" x14ac:dyDescent="0.3">
      <c r="A1292" s="2" t="str">
        <f t="shared" si="85"/>
        <v>23</v>
      </c>
      <c r="B1292" s="2" t="str">
        <f t="shared" si="82"/>
        <v>2367</v>
      </c>
      <c r="C1292" s="2">
        <v>23670566</v>
      </c>
      <c r="E1292" s="2" t="str">
        <f t="shared" si="83"/>
        <v>23670566</v>
      </c>
      <c r="F1292" s="8">
        <v>-896409</v>
      </c>
      <c r="G1292" s="2" t="s">
        <v>1184</v>
      </c>
      <c r="H1292" s="8">
        <f>+SUMIF(Ajustes!$C:$C,'Balance de Prueba'!$E1292,Ajustes!E:E)</f>
        <v>0</v>
      </c>
      <c r="I1292" s="8">
        <f>+SUMIF(Ajustes!$C:$C,'Balance de Prueba'!$E1292,Ajustes!F:F)</f>
        <v>0</v>
      </c>
      <c r="J1292" s="3">
        <f t="shared" si="84"/>
        <v>-896409</v>
      </c>
    </row>
    <row r="1293" spans="1:10" ht="12.75" hidden="1" customHeight="1" x14ac:dyDescent="0.3">
      <c r="A1293" s="2" t="str">
        <f t="shared" si="85"/>
        <v>23</v>
      </c>
      <c r="B1293" s="2" t="str">
        <f t="shared" si="82"/>
        <v>2368</v>
      </c>
      <c r="C1293" s="2">
        <v>23680101</v>
      </c>
      <c r="E1293" s="2" t="str">
        <f t="shared" si="83"/>
        <v>23680101</v>
      </c>
      <c r="F1293" s="8">
        <v>-1293761</v>
      </c>
      <c r="G1293" s="2" t="s">
        <v>1185</v>
      </c>
      <c r="H1293" s="8">
        <f>+SUMIF(Ajustes!$C:$C,'Balance de Prueba'!$E1293,Ajustes!E:E)</f>
        <v>0</v>
      </c>
      <c r="I1293" s="8">
        <f>+SUMIF(Ajustes!$C:$C,'Balance de Prueba'!$E1293,Ajustes!F:F)</f>
        <v>0</v>
      </c>
      <c r="J1293" s="3">
        <f t="shared" si="84"/>
        <v>-1293761</v>
      </c>
    </row>
    <row r="1294" spans="1:10" ht="12.75" hidden="1" customHeight="1" x14ac:dyDescent="0.3">
      <c r="A1294" s="2" t="str">
        <f t="shared" si="85"/>
        <v>23</v>
      </c>
      <c r="B1294" s="2" t="str">
        <f t="shared" si="82"/>
        <v>2368</v>
      </c>
      <c r="C1294" s="2">
        <v>23680103</v>
      </c>
      <c r="E1294" s="2" t="str">
        <f t="shared" si="83"/>
        <v>23680103</v>
      </c>
      <c r="F1294" s="8">
        <v>-1572487</v>
      </c>
      <c r="G1294" s="2" t="s">
        <v>1186</v>
      </c>
      <c r="H1294" s="8">
        <f>+SUMIF(Ajustes!$C:$C,'Balance de Prueba'!$E1294,Ajustes!E:E)</f>
        <v>0</v>
      </c>
      <c r="I1294" s="8">
        <f>+SUMIF(Ajustes!$C:$C,'Balance de Prueba'!$E1294,Ajustes!F:F)</f>
        <v>0</v>
      </c>
      <c r="J1294" s="3">
        <f t="shared" si="84"/>
        <v>-1572487</v>
      </c>
    </row>
    <row r="1295" spans="1:10" ht="12.75" hidden="1" customHeight="1" x14ac:dyDescent="0.3">
      <c r="A1295" s="2" t="str">
        <f t="shared" si="85"/>
        <v>23</v>
      </c>
      <c r="B1295" s="2" t="str">
        <f t="shared" si="82"/>
        <v>2368</v>
      </c>
      <c r="C1295" s="2">
        <v>23680105</v>
      </c>
      <c r="E1295" s="2" t="str">
        <f t="shared" si="83"/>
        <v>23680105</v>
      </c>
      <c r="F1295" s="8">
        <v>-17072744</v>
      </c>
      <c r="G1295" s="2" t="s">
        <v>1187</v>
      </c>
      <c r="H1295" s="8">
        <f>+SUMIF(Ajustes!$C:$C,'Balance de Prueba'!$E1295,Ajustes!E:E)</f>
        <v>0</v>
      </c>
      <c r="I1295" s="8">
        <f>+SUMIF(Ajustes!$C:$C,'Balance de Prueba'!$E1295,Ajustes!F:F)</f>
        <v>0</v>
      </c>
      <c r="J1295" s="3">
        <f t="shared" si="84"/>
        <v>-17072744</v>
      </c>
    </row>
    <row r="1296" spans="1:10" ht="12.75" hidden="1" customHeight="1" x14ac:dyDescent="0.3">
      <c r="A1296" s="2" t="str">
        <f t="shared" si="85"/>
        <v>23</v>
      </c>
      <c r="B1296" s="2" t="str">
        <f t="shared" si="82"/>
        <v>2370</v>
      </c>
      <c r="C1296" s="2">
        <v>23700545</v>
      </c>
      <c r="D1296" s="2">
        <v>800088702</v>
      </c>
      <c r="E1296" s="2" t="str">
        <f t="shared" si="83"/>
        <v>23700545800088702</v>
      </c>
      <c r="F1296" s="8">
        <v>-29097500</v>
      </c>
      <c r="G1296" s="2" t="s">
        <v>1188</v>
      </c>
      <c r="H1296" s="8">
        <f>+SUMIF(Ajustes!$C:$C,'Balance de Prueba'!$E1296,Ajustes!E:E)</f>
        <v>0</v>
      </c>
      <c r="I1296" s="8">
        <f>+SUMIF(Ajustes!$C:$C,'Balance de Prueba'!$E1296,Ajustes!F:F)</f>
        <v>0</v>
      </c>
      <c r="J1296" s="3">
        <f t="shared" si="84"/>
        <v>-29097500</v>
      </c>
    </row>
    <row r="1297" spans="1:10" ht="12.75" hidden="1" customHeight="1" x14ac:dyDescent="0.3">
      <c r="A1297" s="2" t="str">
        <f t="shared" si="85"/>
        <v>23</v>
      </c>
      <c r="B1297" s="2" t="str">
        <f t="shared" si="82"/>
        <v>2370</v>
      </c>
      <c r="C1297" s="2">
        <v>23700545</v>
      </c>
      <c r="D1297" s="2">
        <v>800130907</v>
      </c>
      <c r="E1297" s="2" t="str">
        <f t="shared" si="83"/>
        <v>23700545800130907</v>
      </c>
      <c r="F1297" s="8">
        <v>-92800</v>
      </c>
      <c r="G1297" s="2" t="s">
        <v>1189</v>
      </c>
      <c r="H1297" s="8">
        <f>+SUMIF(Ajustes!$C:$C,'Balance de Prueba'!$E1297,Ajustes!E:E)</f>
        <v>0</v>
      </c>
      <c r="I1297" s="8">
        <f>+SUMIF(Ajustes!$C:$C,'Balance de Prueba'!$E1297,Ajustes!F:F)</f>
        <v>0</v>
      </c>
      <c r="J1297" s="3">
        <f t="shared" si="84"/>
        <v>-92800</v>
      </c>
    </row>
    <row r="1298" spans="1:10" ht="12.75" hidden="1" customHeight="1" x14ac:dyDescent="0.3">
      <c r="A1298" s="2" t="str">
        <f t="shared" si="85"/>
        <v>23</v>
      </c>
      <c r="B1298" s="2" t="str">
        <f t="shared" si="82"/>
        <v>2370</v>
      </c>
      <c r="C1298" s="2">
        <v>23700545</v>
      </c>
      <c r="D1298" s="2">
        <v>800140949</v>
      </c>
      <c r="E1298" s="2" t="str">
        <f t="shared" si="83"/>
        <v>23700545800140949</v>
      </c>
      <c r="F1298" s="8">
        <v>-313600</v>
      </c>
      <c r="G1298" s="2" t="s">
        <v>1190</v>
      </c>
      <c r="H1298" s="8">
        <f>+SUMIF(Ajustes!$C:$C,'Balance de Prueba'!$E1298,Ajustes!E:E)</f>
        <v>0</v>
      </c>
      <c r="I1298" s="8">
        <f>+SUMIF(Ajustes!$C:$C,'Balance de Prueba'!$E1298,Ajustes!F:F)</f>
        <v>0</v>
      </c>
      <c r="J1298" s="3">
        <f t="shared" si="84"/>
        <v>-313600</v>
      </c>
    </row>
    <row r="1299" spans="1:10" ht="12.75" hidden="1" customHeight="1" x14ac:dyDescent="0.3">
      <c r="A1299" s="2" t="str">
        <f t="shared" si="85"/>
        <v>23</v>
      </c>
      <c r="B1299" s="2" t="str">
        <f t="shared" si="82"/>
        <v>2370</v>
      </c>
      <c r="C1299" s="2">
        <v>23700545</v>
      </c>
      <c r="D1299" s="2">
        <v>800250119</v>
      </c>
      <c r="E1299" s="2" t="str">
        <f t="shared" si="83"/>
        <v>23700545800250119</v>
      </c>
      <c r="F1299" s="8">
        <v>-490100</v>
      </c>
      <c r="G1299" s="2" t="s">
        <v>1191</v>
      </c>
      <c r="H1299" s="8">
        <f>+SUMIF(Ajustes!$C:$C,'Balance de Prueba'!$E1299,Ajustes!E:E)</f>
        <v>0</v>
      </c>
      <c r="I1299" s="8">
        <f>+SUMIF(Ajustes!$C:$C,'Balance de Prueba'!$E1299,Ajustes!F:F)</f>
        <v>0</v>
      </c>
      <c r="J1299" s="3">
        <f t="shared" si="84"/>
        <v>-490100</v>
      </c>
    </row>
    <row r="1300" spans="1:10" ht="12.75" hidden="1" customHeight="1" x14ac:dyDescent="0.3">
      <c r="A1300" s="2" t="str">
        <f t="shared" si="85"/>
        <v>23</v>
      </c>
      <c r="B1300" s="2" t="str">
        <f t="shared" si="82"/>
        <v>2370</v>
      </c>
      <c r="C1300" s="2">
        <v>23700545</v>
      </c>
      <c r="D1300" s="2">
        <v>800251440</v>
      </c>
      <c r="E1300" s="2" t="str">
        <f t="shared" si="83"/>
        <v>23700545800251440</v>
      </c>
      <c r="F1300" s="8">
        <v>-928500</v>
      </c>
      <c r="G1300" s="2" t="s">
        <v>1192</v>
      </c>
      <c r="H1300" s="8">
        <f>+SUMIF(Ajustes!$C:$C,'Balance de Prueba'!$E1300,Ajustes!E:E)</f>
        <v>0</v>
      </c>
      <c r="I1300" s="8">
        <f>+SUMIF(Ajustes!$C:$C,'Balance de Prueba'!$E1300,Ajustes!F:F)</f>
        <v>0</v>
      </c>
      <c r="J1300" s="3">
        <f t="shared" si="84"/>
        <v>-928500</v>
      </c>
    </row>
    <row r="1301" spans="1:10" ht="12.75" hidden="1" customHeight="1" x14ac:dyDescent="0.3">
      <c r="A1301" s="2" t="str">
        <f t="shared" si="85"/>
        <v>23</v>
      </c>
      <c r="B1301" s="2" t="str">
        <f t="shared" si="82"/>
        <v>2370</v>
      </c>
      <c r="C1301" s="2">
        <v>23700545</v>
      </c>
      <c r="D1301" s="2">
        <v>805000427</v>
      </c>
      <c r="E1301" s="2" t="str">
        <f t="shared" si="83"/>
        <v>23700545805000427</v>
      </c>
      <c r="F1301" s="8">
        <v>-3535100</v>
      </c>
      <c r="G1301" s="2" t="s">
        <v>1193</v>
      </c>
      <c r="H1301" s="8">
        <f>+SUMIF(Ajustes!$C:$C,'Balance de Prueba'!$E1301,Ajustes!E:E)</f>
        <v>0</v>
      </c>
      <c r="I1301" s="8">
        <f>+SUMIF(Ajustes!$C:$C,'Balance de Prueba'!$E1301,Ajustes!F:F)</f>
        <v>0</v>
      </c>
      <c r="J1301" s="3">
        <f t="shared" si="84"/>
        <v>-3535100</v>
      </c>
    </row>
    <row r="1302" spans="1:10" ht="12.75" hidden="1" customHeight="1" x14ac:dyDescent="0.3">
      <c r="A1302" s="2" t="str">
        <f t="shared" si="85"/>
        <v>23</v>
      </c>
      <c r="B1302" s="2" t="str">
        <f t="shared" si="82"/>
        <v>2370</v>
      </c>
      <c r="C1302" s="2">
        <v>23700545</v>
      </c>
      <c r="D1302" s="2">
        <v>830009783</v>
      </c>
      <c r="E1302" s="2" t="str">
        <f t="shared" si="83"/>
        <v>23700545830009783</v>
      </c>
      <c r="F1302" s="8">
        <v>-613100</v>
      </c>
      <c r="G1302" s="2" t="s">
        <v>1194</v>
      </c>
      <c r="H1302" s="8">
        <f>+SUMIF(Ajustes!$C:$C,'Balance de Prueba'!$E1302,Ajustes!E:E)</f>
        <v>0</v>
      </c>
      <c r="I1302" s="8">
        <f>+SUMIF(Ajustes!$C:$C,'Balance de Prueba'!$E1302,Ajustes!F:F)</f>
        <v>0</v>
      </c>
      <c r="J1302" s="3">
        <f t="shared" si="84"/>
        <v>-613100</v>
      </c>
    </row>
    <row r="1303" spans="1:10" ht="12.75" hidden="1" customHeight="1" x14ac:dyDescent="0.3">
      <c r="A1303" s="2" t="str">
        <f t="shared" si="85"/>
        <v>23</v>
      </c>
      <c r="B1303" s="2" t="str">
        <f t="shared" si="82"/>
        <v>2370</v>
      </c>
      <c r="C1303" s="2">
        <v>23700545</v>
      </c>
      <c r="D1303" s="2">
        <v>830074184</v>
      </c>
      <c r="E1303" s="2" t="str">
        <f t="shared" si="83"/>
        <v>23700545830074184</v>
      </c>
      <c r="F1303" s="8">
        <v>-23900</v>
      </c>
      <c r="G1303" s="2" t="s">
        <v>433</v>
      </c>
      <c r="H1303" s="8">
        <f>+SUMIF(Ajustes!$C:$C,'Balance de Prueba'!$E1303,Ajustes!E:E)</f>
        <v>0</v>
      </c>
      <c r="I1303" s="8">
        <f>+SUMIF(Ajustes!$C:$C,'Balance de Prueba'!$E1303,Ajustes!F:F)</f>
        <v>0</v>
      </c>
      <c r="J1303" s="3">
        <f t="shared" si="84"/>
        <v>-23900</v>
      </c>
    </row>
    <row r="1304" spans="1:10" ht="12.75" hidden="1" customHeight="1" x14ac:dyDescent="0.3">
      <c r="A1304" s="2" t="str">
        <f t="shared" si="85"/>
        <v>23</v>
      </c>
      <c r="B1304" s="2" t="str">
        <f t="shared" si="82"/>
        <v>2370</v>
      </c>
      <c r="C1304" s="2">
        <v>23700545</v>
      </c>
      <c r="D1304" s="2">
        <v>830113831</v>
      </c>
      <c r="E1304" s="2" t="str">
        <f t="shared" si="83"/>
        <v>23700545830113831</v>
      </c>
      <c r="F1304" s="8">
        <v>-102300</v>
      </c>
      <c r="G1304" s="2" t="s">
        <v>1195</v>
      </c>
      <c r="H1304" s="8">
        <f>+SUMIF(Ajustes!$C:$C,'Balance de Prueba'!$E1304,Ajustes!E:E)</f>
        <v>0</v>
      </c>
      <c r="I1304" s="8">
        <f>+SUMIF(Ajustes!$C:$C,'Balance de Prueba'!$E1304,Ajustes!F:F)</f>
        <v>0</v>
      </c>
      <c r="J1304" s="3">
        <f t="shared" si="84"/>
        <v>-102300</v>
      </c>
    </row>
    <row r="1305" spans="1:10" ht="12.75" hidden="1" customHeight="1" x14ac:dyDescent="0.3">
      <c r="A1305" s="2" t="str">
        <f t="shared" si="85"/>
        <v>23</v>
      </c>
      <c r="B1305" s="2" t="str">
        <f t="shared" si="82"/>
        <v>2370</v>
      </c>
      <c r="C1305" s="2">
        <v>23700545</v>
      </c>
      <c r="D1305" s="2">
        <v>890303093</v>
      </c>
      <c r="E1305" s="2" t="str">
        <f t="shared" si="83"/>
        <v>23700545890303093</v>
      </c>
      <c r="F1305" s="8">
        <v>-64400</v>
      </c>
      <c r="G1305" s="2" t="s">
        <v>1196</v>
      </c>
      <c r="H1305" s="8">
        <f>+SUMIF(Ajustes!$C:$C,'Balance de Prueba'!$E1305,Ajustes!E:E)</f>
        <v>0</v>
      </c>
      <c r="I1305" s="8">
        <f>+SUMIF(Ajustes!$C:$C,'Balance de Prueba'!$E1305,Ajustes!F:F)</f>
        <v>0</v>
      </c>
      <c r="J1305" s="3">
        <f t="shared" si="84"/>
        <v>-64400</v>
      </c>
    </row>
    <row r="1306" spans="1:10" ht="12.75" hidden="1" customHeight="1" x14ac:dyDescent="0.3">
      <c r="A1306" s="2" t="str">
        <f t="shared" si="85"/>
        <v>23</v>
      </c>
      <c r="B1306" s="2" t="str">
        <f t="shared" si="82"/>
        <v>2370</v>
      </c>
      <c r="C1306" s="2">
        <v>23700545</v>
      </c>
      <c r="D1306" s="2">
        <v>890900842</v>
      </c>
      <c r="E1306" s="2" t="str">
        <f t="shared" si="83"/>
        <v>23700545890900842</v>
      </c>
      <c r="F1306" s="8">
        <v>-3627600</v>
      </c>
      <c r="G1306" s="2" t="s">
        <v>1196</v>
      </c>
      <c r="H1306" s="8">
        <f>+SUMIF(Ajustes!$C:$C,'Balance de Prueba'!$E1306,Ajustes!E:E)</f>
        <v>0</v>
      </c>
      <c r="I1306" s="8">
        <f>+SUMIF(Ajustes!$C:$C,'Balance de Prueba'!$E1306,Ajustes!F:F)</f>
        <v>0</v>
      </c>
      <c r="J1306" s="3">
        <f t="shared" si="84"/>
        <v>-3627600</v>
      </c>
    </row>
    <row r="1307" spans="1:10" ht="12.75" hidden="1" customHeight="1" x14ac:dyDescent="0.3">
      <c r="A1307" s="2" t="str">
        <f t="shared" si="85"/>
        <v>23</v>
      </c>
      <c r="B1307" s="2" t="str">
        <f t="shared" si="82"/>
        <v>2370</v>
      </c>
      <c r="C1307" s="2">
        <v>23700545</v>
      </c>
      <c r="D1307" s="2">
        <v>900156264</v>
      </c>
      <c r="E1307" s="2" t="str">
        <f t="shared" si="83"/>
        <v>23700545900156264</v>
      </c>
      <c r="F1307" s="8">
        <v>-7315700</v>
      </c>
      <c r="G1307" s="2" t="s">
        <v>435</v>
      </c>
      <c r="H1307" s="8">
        <f>+SUMIF(Ajustes!$C:$C,'Balance de Prueba'!$E1307,Ajustes!E:E)</f>
        <v>0</v>
      </c>
      <c r="I1307" s="8">
        <f>+SUMIF(Ajustes!$C:$C,'Balance de Prueba'!$E1307,Ajustes!F:F)</f>
        <v>0</v>
      </c>
      <c r="J1307" s="3">
        <f t="shared" si="84"/>
        <v>-7315700</v>
      </c>
    </row>
    <row r="1308" spans="1:10" ht="12.75" hidden="1" customHeight="1" x14ac:dyDescent="0.3">
      <c r="A1308" s="2" t="str">
        <f t="shared" si="85"/>
        <v>23</v>
      </c>
      <c r="B1308" s="2" t="str">
        <f t="shared" si="82"/>
        <v>2370</v>
      </c>
      <c r="C1308" s="2">
        <v>23700546</v>
      </c>
      <c r="D1308" s="2">
        <v>800088702</v>
      </c>
      <c r="E1308" s="2" t="str">
        <f t="shared" si="83"/>
        <v>23700546800088702</v>
      </c>
      <c r="F1308" s="8">
        <v>-777100</v>
      </c>
      <c r="G1308" s="2" t="s">
        <v>1188</v>
      </c>
      <c r="H1308" s="8">
        <f>+SUMIF(Ajustes!$C:$C,'Balance de Prueba'!$E1308,Ajustes!E:E)</f>
        <v>0</v>
      </c>
      <c r="I1308" s="8">
        <f>+SUMIF(Ajustes!$C:$C,'Balance de Prueba'!$E1308,Ajustes!F:F)</f>
        <v>0</v>
      </c>
      <c r="J1308" s="3">
        <f t="shared" si="84"/>
        <v>-777100</v>
      </c>
    </row>
    <row r="1309" spans="1:10" ht="12.75" hidden="1" customHeight="1" x14ac:dyDescent="0.3">
      <c r="A1309" s="2" t="str">
        <f t="shared" si="85"/>
        <v>23</v>
      </c>
      <c r="B1309" s="2" t="str">
        <f t="shared" si="82"/>
        <v>2370</v>
      </c>
      <c r="C1309" s="2">
        <v>23700546</v>
      </c>
      <c r="D1309" s="2">
        <v>800250119</v>
      </c>
      <c r="E1309" s="2" t="str">
        <f t="shared" si="83"/>
        <v>23700546800250119</v>
      </c>
      <c r="F1309" s="8">
        <v>-70800</v>
      </c>
      <c r="G1309" s="2" t="s">
        <v>1191</v>
      </c>
      <c r="H1309" s="8">
        <f>+SUMIF(Ajustes!$C:$C,'Balance de Prueba'!$E1309,Ajustes!E:E)</f>
        <v>0</v>
      </c>
      <c r="I1309" s="8">
        <f>+SUMIF(Ajustes!$C:$C,'Balance de Prueba'!$E1309,Ajustes!F:F)</f>
        <v>0</v>
      </c>
      <c r="J1309" s="3">
        <f t="shared" si="84"/>
        <v>-70800</v>
      </c>
    </row>
    <row r="1310" spans="1:10" ht="12.75" hidden="1" customHeight="1" x14ac:dyDescent="0.3">
      <c r="A1310" s="2" t="str">
        <f t="shared" si="85"/>
        <v>23</v>
      </c>
      <c r="B1310" s="2" t="str">
        <f t="shared" si="82"/>
        <v>2370</v>
      </c>
      <c r="C1310" s="2">
        <v>23700546</v>
      </c>
      <c r="D1310" s="2">
        <v>800251440</v>
      </c>
      <c r="E1310" s="2" t="str">
        <f t="shared" si="83"/>
        <v>23700546800251440</v>
      </c>
      <c r="F1310" s="8">
        <v>-137500</v>
      </c>
      <c r="G1310" s="2" t="s">
        <v>1197</v>
      </c>
      <c r="H1310" s="8">
        <f>+SUMIF(Ajustes!$C:$C,'Balance de Prueba'!$E1310,Ajustes!E:E)</f>
        <v>0</v>
      </c>
      <c r="I1310" s="8">
        <f>+SUMIF(Ajustes!$C:$C,'Balance de Prueba'!$E1310,Ajustes!F:F)</f>
        <v>0</v>
      </c>
      <c r="J1310" s="3">
        <f t="shared" si="84"/>
        <v>-137500</v>
      </c>
    </row>
    <row r="1311" spans="1:10" ht="12.75" hidden="1" customHeight="1" x14ac:dyDescent="0.3">
      <c r="A1311" s="2" t="str">
        <f t="shared" si="85"/>
        <v>23</v>
      </c>
      <c r="B1311" s="2" t="str">
        <f t="shared" si="82"/>
        <v>2370</v>
      </c>
      <c r="C1311" s="2">
        <v>23700546</v>
      </c>
      <c r="D1311" s="2">
        <v>805000427</v>
      </c>
      <c r="E1311" s="2" t="str">
        <f t="shared" si="83"/>
        <v>23700546805000427</v>
      </c>
      <c r="F1311" s="8">
        <v>-219700</v>
      </c>
      <c r="G1311" s="2" t="s">
        <v>1193</v>
      </c>
      <c r="H1311" s="8">
        <f>+SUMIF(Ajustes!$C:$C,'Balance de Prueba'!$E1311,Ajustes!E:E)</f>
        <v>0</v>
      </c>
      <c r="I1311" s="8">
        <f>+SUMIF(Ajustes!$C:$C,'Balance de Prueba'!$E1311,Ajustes!F:F)</f>
        <v>0</v>
      </c>
      <c r="J1311" s="3">
        <f t="shared" si="84"/>
        <v>-219700</v>
      </c>
    </row>
    <row r="1312" spans="1:10" ht="12.75" hidden="1" customHeight="1" x14ac:dyDescent="0.3">
      <c r="A1312" s="2" t="str">
        <f t="shared" si="85"/>
        <v>23</v>
      </c>
      <c r="B1312" s="2" t="str">
        <f t="shared" si="82"/>
        <v>2370</v>
      </c>
      <c r="C1312" s="2">
        <v>23700546</v>
      </c>
      <c r="D1312" s="2">
        <v>830009783</v>
      </c>
      <c r="E1312" s="2" t="str">
        <f t="shared" si="83"/>
        <v>23700546830009783</v>
      </c>
      <c r="F1312" s="8">
        <v>-70800</v>
      </c>
      <c r="G1312" s="2" t="s">
        <v>1194</v>
      </c>
      <c r="H1312" s="8">
        <f>+SUMIF(Ajustes!$C:$C,'Balance de Prueba'!$E1312,Ajustes!E:E)</f>
        <v>0</v>
      </c>
      <c r="I1312" s="8">
        <f>+SUMIF(Ajustes!$C:$C,'Balance de Prueba'!$E1312,Ajustes!F:F)</f>
        <v>0</v>
      </c>
      <c r="J1312" s="3">
        <f t="shared" si="84"/>
        <v>-70800</v>
      </c>
    </row>
    <row r="1313" spans="1:10" ht="12.75" hidden="1" customHeight="1" x14ac:dyDescent="0.3">
      <c r="A1313" s="2" t="str">
        <f t="shared" si="85"/>
        <v>23</v>
      </c>
      <c r="B1313" s="2" t="str">
        <f t="shared" si="82"/>
        <v>2370</v>
      </c>
      <c r="C1313" s="2">
        <v>23700546</v>
      </c>
      <c r="D1313" s="2">
        <v>900156264</v>
      </c>
      <c r="E1313" s="2" t="str">
        <f t="shared" si="83"/>
        <v>23700546900156264</v>
      </c>
      <c r="F1313" s="8">
        <v>-1899100</v>
      </c>
      <c r="G1313" s="2" t="s">
        <v>435</v>
      </c>
      <c r="H1313" s="8">
        <f>+SUMIF(Ajustes!$C:$C,'Balance de Prueba'!$E1313,Ajustes!E:E)</f>
        <v>0</v>
      </c>
      <c r="I1313" s="8">
        <f>+SUMIF(Ajustes!$C:$C,'Balance de Prueba'!$E1313,Ajustes!F:F)</f>
        <v>0</v>
      </c>
      <c r="J1313" s="3">
        <f t="shared" si="84"/>
        <v>-1899100</v>
      </c>
    </row>
    <row r="1314" spans="1:10" ht="12.75" hidden="1" customHeight="1" x14ac:dyDescent="0.3">
      <c r="A1314" s="2" t="str">
        <f t="shared" si="85"/>
        <v>23</v>
      </c>
      <c r="B1314" s="2" t="str">
        <f t="shared" si="82"/>
        <v>2370</v>
      </c>
      <c r="C1314" s="2">
        <v>23700645</v>
      </c>
      <c r="D1314" s="2">
        <v>800256161</v>
      </c>
      <c r="E1314" s="2" t="str">
        <f t="shared" si="83"/>
        <v>23700645800256161</v>
      </c>
      <c r="F1314" s="8">
        <v>-12891129</v>
      </c>
      <c r="G1314" s="2" t="s">
        <v>1198</v>
      </c>
      <c r="H1314" s="8">
        <f>+SUMIF(Ajustes!$C:$C,'Balance de Prueba'!$E1314,Ajustes!E:E)</f>
        <v>0</v>
      </c>
      <c r="I1314" s="8">
        <f>+SUMIF(Ajustes!$C:$C,'Balance de Prueba'!$E1314,Ajustes!F:F)</f>
        <v>0</v>
      </c>
      <c r="J1314" s="3">
        <f t="shared" si="84"/>
        <v>-12891129</v>
      </c>
    </row>
    <row r="1315" spans="1:10" ht="12.75" hidden="1" customHeight="1" x14ac:dyDescent="0.3">
      <c r="A1315" s="2" t="str">
        <f t="shared" si="85"/>
        <v>23</v>
      </c>
      <c r="B1315" s="2" t="str">
        <f t="shared" si="82"/>
        <v>2370</v>
      </c>
      <c r="C1315" s="2">
        <v>23701001</v>
      </c>
      <c r="D1315" s="2">
        <v>860007336</v>
      </c>
      <c r="E1315" s="2" t="str">
        <f t="shared" si="83"/>
        <v>23701001860007336</v>
      </c>
      <c r="F1315" s="8">
        <v>-422300</v>
      </c>
      <c r="G1315" s="2" t="s">
        <v>1199</v>
      </c>
      <c r="H1315" s="8">
        <f>+SUMIF(Ajustes!$C:$C,'Balance de Prueba'!$E1315,Ajustes!E:E)</f>
        <v>0</v>
      </c>
      <c r="I1315" s="8">
        <f>+SUMIF(Ajustes!$C:$C,'Balance de Prueba'!$E1315,Ajustes!F:F)</f>
        <v>0</v>
      </c>
      <c r="J1315" s="3">
        <f t="shared" si="84"/>
        <v>-422300</v>
      </c>
    </row>
    <row r="1316" spans="1:10" ht="12.75" hidden="1" customHeight="1" x14ac:dyDescent="0.3">
      <c r="A1316" s="2" t="str">
        <f t="shared" si="85"/>
        <v>23</v>
      </c>
      <c r="B1316" s="2" t="str">
        <f t="shared" si="82"/>
        <v>2370</v>
      </c>
      <c r="C1316" s="2">
        <v>23701001</v>
      </c>
      <c r="D1316" s="2">
        <v>890101994</v>
      </c>
      <c r="E1316" s="2" t="str">
        <f t="shared" si="83"/>
        <v>23701001890101994</v>
      </c>
      <c r="F1316" s="8">
        <v>-290900</v>
      </c>
      <c r="G1316" s="2" t="s">
        <v>1200</v>
      </c>
      <c r="H1316" s="8">
        <f>+SUMIF(Ajustes!$C:$C,'Balance de Prueba'!$E1316,Ajustes!E:E)</f>
        <v>0</v>
      </c>
      <c r="I1316" s="8">
        <f>+SUMIF(Ajustes!$C:$C,'Balance de Prueba'!$E1316,Ajustes!F:F)</f>
        <v>0</v>
      </c>
      <c r="J1316" s="3">
        <f t="shared" si="84"/>
        <v>-290900</v>
      </c>
    </row>
    <row r="1317" spans="1:10" ht="12.75" hidden="1" customHeight="1" x14ac:dyDescent="0.3">
      <c r="A1317" s="2" t="str">
        <f t="shared" si="85"/>
        <v>23</v>
      </c>
      <c r="B1317" s="2" t="str">
        <f t="shared" si="82"/>
        <v>2370</v>
      </c>
      <c r="C1317" s="2">
        <v>23701001</v>
      </c>
      <c r="D1317" s="2">
        <v>890201578</v>
      </c>
      <c r="E1317" s="2" t="str">
        <f t="shared" si="83"/>
        <v>23701001890201578</v>
      </c>
      <c r="F1317" s="8">
        <v>-259800</v>
      </c>
      <c r="G1317" s="2" t="s">
        <v>1196</v>
      </c>
      <c r="H1317" s="8">
        <f>+SUMIF(Ajustes!$C:$C,'Balance de Prueba'!$E1317,Ajustes!E:E)</f>
        <v>0</v>
      </c>
      <c r="I1317" s="8">
        <f>+SUMIF(Ajustes!$C:$C,'Balance de Prueba'!$E1317,Ajustes!F:F)</f>
        <v>0</v>
      </c>
      <c r="J1317" s="3">
        <f t="shared" si="84"/>
        <v>-259800</v>
      </c>
    </row>
    <row r="1318" spans="1:10" ht="12.75" hidden="1" customHeight="1" x14ac:dyDescent="0.3">
      <c r="A1318" s="2" t="str">
        <f t="shared" si="85"/>
        <v>23</v>
      </c>
      <c r="B1318" s="2" t="str">
        <f t="shared" si="82"/>
        <v>2370</v>
      </c>
      <c r="C1318" s="2">
        <v>23701001</v>
      </c>
      <c r="D1318" s="2">
        <v>890303208</v>
      </c>
      <c r="E1318" s="2" t="str">
        <f t="shared" si="83"/>
        <v>23701001890303208</v>
      </c>
      <c r="F1318" s="8">
        <v>-469400</v>
      </c>
      <c r="G1318" s="2" t="s">
        <v>1201</v>
      </c>
      <c r="H1318" s="8">
        <f>+SUMIF(Ajustes!$C:$C,'Balance de Prueba'!$E1318,Ajustes!E:E)</f>
        <v>0</v>
      </c>
      <c r="I1318" s="8">
        <f>+SUMIF(Ajustes!$C:$C,'Balance de Prueba'!$E1318,Ajustes!F:F)</f>
        <v>0</v>
      </c>
      <c r="J1318" s="3">
        <f t="shared" si="84"/>
        <v>-469400</v>
      </c>
    </row>
    <row r="1319" spans="1:10" ht="12.75" hidden="1" customHeight="1" x14ac:dyDescent="0.3">
      <c r="A1319" s="2" t="str">
        <f t="shared" si="85"/>
        <v>23</v>
      </c>
      <c r="B1319" s="2" t="str">
        <f t="shared" si="82"/>
        <v>2370</v>
      </c>
      <c r="C1319" s="2">
        <v>23701001</v>
      </c>
      <c r="D1319" s="2">
        <v>890806490</v>
      </c>
      <c r="E1319" s="2" t="str">
        <f t="shared" si="83"/>
        <v>23701001890806490</v>
      </c>
      <c r="F1319" s="8">
        <v>-248600</v>
      </c>
      <c r="G1319" s="2" t="s">
        <v>1202</v>
      </c>
      <c r="H1319" s="8">
        <f>+SUMIF(Ajustes!$C:$C,'Balance de Prueba'!$E1319,Ajustes!E:E)</f>
        <v>0</v>
      </c>
      <c r="I1319" s="8">
        <f>+SUMIF(Ajustes!$C:$C,'Balance de Prueba'!$E1319,Ajustes!F:F)</f>
        <v>0</v>
      </c>
      <c r="J1319" s="3">
        <f t="shared" si="84"/>
        <v>-248600</v>
      </c>
    </row>
    <row r="1320" spans="1:10" ht="12.75" hidden="1" customHeight="1" x14ac:dyDescent="0.3">
      <c r="A1320" s="2" t="str">
        <f t="shared" si="85"/>
        <v>23</v>
      </c>
      <c r="B1320" s="2" t="str">
        <f t="shared" si="82"/>
        <v>2370</v>
      </c>
      <c r="C1320" s="2">
        <v>23701001</v>
      </c>
      <c r="D1320" s="2">
        <v>890900841</v>
      </c>
      <c r="E1320" s="2" t="str">
        <f t="shared" si="83"/>
        <v>23701001890900841</v>
      </c>
      <c r="F1320" s="8">
        <v>-29794140</v>
      </c>
      <c r="G1320" s="2" t="s">
        <v>1150</v>
      </c>
      <c r="H1320" s="8">
        <f>+SUMIF(Ajustes!$C:$C,'Balance de Prueba'!$E1320,Ajustes!E:E)</f>
        <v>0</v>
      </c>
      <c r="I1320" s="8">
        <f>+SUMIF(Ajustes!$C:$C,'Balance de Prueba'!$E1320,Ajustes!F:F)</f>
        <v>0</v>
      </c>
      <c r="J1320" s="3">
        <f t="shared" si="84"/>
        <v>-29794140</v>
      </c>
    </row>
    <row r="1321" spans="1:10" ht="12.75" hidden="1" customHeight="1" x14ac:dyDescent="0.3">
      <c r="A1321" s="2" t="str">
        <f t="shared" si="85"/>
        <v>23</v>
      </c>
      <c r="B1321" s="2" t="str">
        <f t="shared" si="82"/>
        <v>2370</v>
      </c>
      <c r="C1321" s="2">
        <v>23701001</v>
      </c>
      <c r="D1321" s="2">
        <v>891280008</v>
      </c>
      <c r="E1321" s="2" t="str">
        <f t="shared" si="83"/>
        <v>23701001891280008</v>
      </c>
      <c r="F1321" s="8">
        <v>-646200</v>
      </c>
      <c r="G1321" s="2" t="s">
        <v>1203</v>
      </c>
      <c r="H1321" s="8">
        <f>+SUMIF(Ajustes!$C:$C,'Balance de Prueba'!$E1321,Ajustes!E:E)</f>
        <v>0</v>
      </c>
      <c r="I1321" s="8">
        <f>+SUMIF(Ajustes!$C:$C,'Balance de Prueba'!$E1321,Ajustes!F:F)</f>
        <v>0</v>
      </c>
      <c r="J1321" s="3">
        <f t="shared" si="84"/>
        <v>-646200</v>
      </c>
    </row>
    <row r="1322" spans="1:10" ht="12.75" hidden="1" customHeight="1" x14ac:dyDescent="0.3">
      <c r="A1322" s="2" t="str">
        <f t="shared" si="85"/>
        <v>23</v>
      </c>
      <c r="B1322" s="2" t="str">
        <f t="shared" si="82"/>
        <v>2370</v>
      </c>
      <c r="C1322" s="2">
        <v>23701001</v>
      </c>
      <c r="D1322" s="2">
        <v>891500182</v>
      </c>
      <c r="E1322" s="2" t="str">
        <f t="shared" si="83"/>
        <v>23701001891500182</v>
      </c>
      <c r="F1322" s="8">
        <v>-320000</v>
      </c>
      <c r="G1322" s="2" t="s">
        <v>1204</v>
      </c>
      <c r="H1322" s="8">
        <f>+SUMIF(Ajustes!$C:$C,'Balance de Prueba'!$E1322,Ajustes!E:E)</f>
        <v>0</v>
      </c>
      <c r="I1322" s="8">
        <f>+SUMIF(Ajustes!$C:$C,'Balance de Prueba'!$E1322,Ajustes!F:F)</f>
        <v>0</v>
      </c>
      <c r="J1322" s="3">
        <f t="shared" si="84"/>
        <v>-320000</v>
      </c>
    </row>
    <row r="1323" spans="1:10" ht="12.75" hidden="1" customHeight="1" x14ac:dyDescent="0.3">
      <c r="A1323" s="2" t="str">
        <f t="shared" si="85"/>
        <v>23</v>
      </c>
      <c r="B1323" s="2" t="str">
        <f t="shared" si="82"/>
        <v>2370</v>
      </c>
      <c r="C1323" s="2">
        <v>23701001</v>
      </c>
      <c r="D1323" s="2">
        <v>899999034</v>
      </c>
      <c r="E1323" s="2" t="str">
        <f t="shared" si="83"/>
        <v>23701001899999034</v>
      </c>
      <c r="F1323" s="8">
        <v>-3274800</v>
      </c>
      <c r="G1323" s="2" t="s">
        <v>1205</v>
      </c>
      <c r="H1323" s="8">
        <f>+SUMIF(Ajustes!$C:$C,'Balance de Prueba'!$E1323,Ajustes!E:E)</f>
        <v>0</v>
      </c>
      <c r="I1323" s="8">
        <f>+SUMIF(Ajustes!$C:$C,'Balance de Prueba'!$E1323,Ajustes!F:F)</f>
        <v>0</v>
      </c>
      <c r="J1323" s="3">
        <f t="shared" si="84"/>
        <v>-3274800</v>
      </c>
    </row>
    <row r="1324" spans="1:10" ht="12.75" hidden="1" customHeight="1" x14ac:dyDescent="0.3">
      <c r="A1324" s="2" t="str">
        <f t="shared" si="85"/>
        <v>23</v>
      </c>
      <c r="B1324" s="2" t="str">
        <f t="shared" si="82"/>
        <v>2370</v>
      </c>
      <c r="C1324" s="2">
        <v>23701001</v>
      </c>
      <c r="D1324" s="2">
        <v>899999239</v>
      </c>
      <c r="E1324" s="2" t="str">
        <f t="shared" si="83"/>
        <v>23701001899999239</v>
      </c>
      <c r="F1324" s="8">
        <v>-4912000</v>
      </c>
      <c r="G1324" s="2" t="s">
        <v>1206</v>
      </c>
      <c r="H1324" s="8">
        <f>+SUMIF(Ajustes!$C:$C,'Balance de Prueba'!$E1324,Ajustes!E:E)</f>
        <v>0</v>
      </c>
      <c r="I1324" s="8">
        <f>+SUMIF(Ajustes!$C:$C,'Balance de Prueba'!$E1324,Ajustes!F:F)</f>
        <v>0</v>
      </c>
      <c r="J1324" s="3">
        <f t="shared" si="84"/>
        <v>-4912000</v>
      </c>
    </row>
    <row r="1325" spans="1:10" ht="12.75" hidden="1" customHeight="1" x14ac:dyDescent="0.3">
      <c r="A1325" s="2" t="str">
        <f t="shared" si="85"/>
        <v>23</v>
      </c>
      <c r="B1325" s="2" t="str">
        <f t="shared" si="82"/>
        <v>2370</v>
      </c>
      <c r="C1325" s="2">
        <v>23702553</v>
      </c>
      <c r="D1325" s="2">
        <v>52</v>
      </c>
      <c r="E1325" s="2" t="str">
        <f t="shared" si="83"/>
        <v>2370255352</v>
      </c>
      <c r="F1325" s="8">
        <v>-376517</v>
      </c>
      <c r="G1325" s="2" t="s">
        <v>1207</v>
      </c>
      <c r="H1325" s="8">
        <f>+SUMIF(Ajustes!$C:$C,'Balance de Prueba'!$E1325,Ajustes!E:E)</f>
        <v>0</v>
      </c>
      <c r="I1325" s="8">
        <f>+SUMIF(Ajustes!$C:$C,'Balance de Prueba'!$E1325,Ajustes!F:F)</f>
        <v>0</v>
      </c>
      <c r="J1325" s="3">
        <f t="shared" si="84"/>
        <v>-376517</v>
      </c>
    </row>
    <row r="1326" spans="1:10" ht="12.75" hidden="1" customHeight="1" x14ac:dyDescent="0.3">
      <c r="A1326" s="2" t="str">
        <f t="shared" si="85"/>
        <v>23</v>
      </c>
      <c r="B1326" s="2" t="str">
        <f t="shared" si="82"/>
        <v>2370</v>
      </c>
      <c r="C1326" s="2">
        <v>23702552</v>
      </c>
      <c r="D1326" s="2">
        <v>52</v>
      </c>
      <c r="E1326" s="2" t="str">
        <f t="shared" si="83"/>
        <v>2370255252</v>
      </c>
      <c r="F1326" s="8">
        <v>-715459</v>
      </c>
      <c r="G1326" s="2" t="s">
        <v>1208</v>
      </c>
      <c r="H1326" s="8">
        <f>+SUMIF(Ajustes!$C:$C,'Balance de Prueba'!$E1326,Ajustes!E:E)</f>
        <v>0</v>
      </c>
      <c r="I1326" s="8">
        <f>+SUMIF(Ajustes!$C:$C,'Balance de Prueba'!$E1326,Ajustes!F:F)</f>
        <v>0</v>
      </c>
      <c r="J1326" s="3">
        <f t="shared" si="84"/>
        <v>-715459</v>
      </c>
    </row>
    <row r="1327" spans="1:10" ht="12.75" hidden="1" customHeight="1" x14ac:dyDescent="0.3">
      <c r="A1327" s="2" t="str">
        <f t="shared" si="85"/>
        <v>23</v>
      </c>
      <c r="B1327" s="2" t="str">
        <f t="shared" si="82"/>
        <v>2370</v>
      </c>
      <c r="C1327" s="2">
        <v>23702554</v>
      </c>
      <c r="D1327" s="2">
        <v>52</v>
      </c>
      <c r="E1327" s="2" t="str">
        <f t="shared" si="83"/>
        <v>2370255452</v>
      </c>
      <c r="F1327" s="8">
        <v>-636725</v>
      </c>
      <c r="G1327" s="2" t="s">
        <v>1208</v>
      </c>
      <c r="H1327" s="8">
        <f>+SUMIF(Ajustes!$C:$C,'Balance de Prueba'!$E1327,Ajustes!E:E)</f>
        <v>0</v>
      </c>
      <c r="I1327" s="8">
        <f>+SUMIF(Ajustes!$C:$C,'Balance de Prueba'!$E1327,Ajustes!F:F)</f>
        <v>0</v>
      </c>
      <c r="J1327" s="3">
        <f t="shared" si="84"/>
        <v>-636725</v>
      </c>
    </row>
    <row r="1328" spans="1:10" ht="12.75" hidden="1" customHeight="1" x14ac:dyDescent="0.3">
      <c r="A1328" s="2" t="str">
        <f t="shared" si="85"/>
        <v>23</v>
      </c>
      <c r="B1328" s="2" t="str">
        <f t="shared" si="82"/>
        <v>2370</v>
      </c>
      <c r="C1328" s="2">
        <v>23702554</v>
      </c>
      <c r="D1328" s="2">
        <v>53</v>
      </c>
      <c r="E1328" s="2" t="str">
        <f t="shared" si="83"/>
        <v>2370255453</v>
      </c>
      <c r="F1328" s="8">
        <v>-647339</v>
      </c>
      <c r="G1328" s="2" t="s">
        <v>1209</v>
      </c>
      <c r="H1328" s="8">
        <f>+SUMIF(Ajustes!$C:$C,'Balance de Prueba'!$E1328,Ajustes!E:E)</f>
        <v>0</v>
      </c>
      <c r="I1328" s="8">
        <f>+SUMIF(Ajustes!$C:$C,'Balance de Prueba'!$E1328,Ajustes!F:F)</f>
        <v>0</v>
      </c>
      <c r="J1328" s="3">
        <f t="shared" si="84"/>
        <v>-647339</v>
      </c>
    </row>
    <row r="1329" spans="1:10" ht="12.75" hidden="1" customHeight="1" x14ac:dyDescent="0.3">
      <c r="A1329" s="2" t="str">
        <f t="shared" si="85"/>
        <v>23</v>
      </c>
      <c r="B1329" s="2" t="str">
        <f t="shared" si="82"/>
        <v>2370</v>
      </c>
      <c r="C1329" s="2">
        <v>23702556</v>
      </c>
      <c r="D1329" s="2">
        <v>52</v>
      </c>
      <c r="E1329" s="2" t="str">
        <f t="shared" si="83"/>
        <v>2370255652</v>
      </c>
      <c r="F1329" s="8">
        <v>59061</v>
      </c>
      <c r="G1329" s="2" t="s">
        <v>1210</v>
      </c>
      <c r="H1329" s="8">
        <f>+SUMIF(Ajustes!$C:$C,'Balance de Prueba'!$E1329,Ajustes!E:E)</f>
        <v>0</v>
      </c>
      <c r="I1329" s="8">
        <f>+SUMIF(Ajustes!$C:$C,'Balance de Prueba'!$E1329,Ajustes!F:F)</f>
        <v>0</v>
      </c>
      <c r="J1329" s="3">
        <f t="shared" si="84"/>
        <v>59061</v>
      </c>
    </row>
    <row r="1330" spans="1:10" ht="12.75" hidden="1" customHeight="1" x14ac:dyDescent="0.3">
      <c r="A1330" s="2" t="str">
        <f t="shared" si="85"/>
        <v>23</v>
      </c>
      <c r="B1330" s="2" t="str">
        <f t="shared" si="82"/>
        <v>2370</v>
      </c>
      <c r="C1330" s="2">
        <v>23702556</v>
      </c>
      <c r="D1330" s="2">
        <v>53</v>
      </c>
      <c r="E1330" s="2" t="str">
        <f t="shared" si="83"/>
        <v>2370255653</v>
      </c>
      <c r="F1330" s="8">
        <v>-139960</v>
      </c>
      <c r="G1330" s="2" t="s">
        <v>1211</v>
      </c>
      <c r="H1330" s="8">
        <f>+SUMIF(Ajustes!$C:$C,'Balance de Prueba'!$E1330,Ajustes!E:E)</f>
        <v>0</v>
      </c>
      <c r="I1330" s="8">
        <f>+SUMIF(Ajustes!$C:$C,'Balance de Prueba'!$E1330,Ajustes!F:F)</f>
        <v>0</v>
      </c>
      <c r="J1330" s="3">
        <f t="shared" si="84"/>
        <v>-139960</v>
      </c>
    </row>
    <row r="1331" spans="1:10" ht="12.75" hidden="1" customHeight="1" x14ac:dyDescent="0.3">
      <c r="A1331" s="2" t="str">
        <f t="shared" si="85"/>
        <v>23</v>
      </c>
      <c r="B1331" s="2" t="str">
        <f t="shared" si="82"/>
        <v>2370</v>
      </c>
      <c r="C1331" s="2">
        <v>23702558</v>
      </c>
      <c r="D1331" s="2">
        <v>52</v>
      </c>
      <c r="E1331" s="2" t="str">
        <f t="shared" si="83"/>
        <v>2370255852</v>
      </c>
      <c r="F1331" s="8">
        <v>-171926</v>
      </c>
      <c r="G1331" s="2" t="s">
        <v>1212</v>
      </c>
      <c r="H1331" s="8">
        <f>+SUMIF(Ajustes!$C:$C,'Balance de Prueba'!$E1331,Ajustes!E:E)</f>
        <v>0</v>
      </c>
      <c r="I1331" s="8">
        <f>+SUMIF(Ajustes!$C:$C,'Balance de Prueba'!$E1331,Ajustes!F:F)</f>
        <v>0</v>
      </c>
      <c r="J1331" s="3">
        <f t="shared" si="84"/>
        <v>-171926</v>
      </c>
    </row>
    <row r="1332" spans="1:10" ht="12.75" hidden="1" customHeight="1" x14ac:dyDescent="0.3">
      <c r="A1332" s="2" t="str">
        <f t="shared" si="85"/>
        <v>23</v>
      </c>
      <c r="B1332" s="2" t="str">
        <f t="shared" si="82"/>
        <v>2370</v>
      </c>
      <c r="C1332" s="2">
        <v>23702558</v>
      </c>
      <c r="D1332" s="2">
        <v>53</v>
      </c>
      <c r="E1332" s="2" t="str">
        <f t="shared" si="83"/>
        <v>2370255853</v>
      </c>
      <c r="F1332" s="8">
        <v>-392287</v>
      </c>
      <c r="G1332" s="2" t="s">
        <v>1213</v>
      </c>
      <c r="H1332" s="8">
        <f>+SUMIF(Ajustes!$C:$C,'Balance de Prueba'!$E1332,Ajustes!E:E)</f>
        <v>0</v>
      </c>
      <c r="I1332" s="8">
        <f>+SUMIF(Ajustes!$C:$C,'Balance de Prueba'!$E1332,Ajustes!F:F)</f>
        <v>0</v>
      </c>
      <c r="J1332" s="3">
        <f t="shared" si="84"/>
        <v>-392287</v>
      </c>
    </row>
    <row r="1333" spans="1:10" ht="12.75" hidden="1" customHeight="1" x14ac:dyDescent="0.3">
      <c r="A1333" s="2" t="str">
        <f t="shared" si="85"/>
        <v>23</v>
      </c>
      <c r="B1333" s="2" t="str">
        <f t="shared" si="82"/>
        <v>2370</v>
      </c>
      <c r="C1333" s="2">
        <v>23702559</v>
      </c>
      <c r="D1333" s="2">
        <v>52</v>
      </c>
      <c r="E1333" s="2" t="str">
        <f t="shared" si="83"/>
        <v>2370255952</v>
      </c>
      <c r="F1333" s="8">
        <v>-253530</v>
      </c>
      <c r="G1333" s="2" t="s">
        <v>1214</v>
      </c>
      <c r="H1333" s="8">
        <f>+SUMIF(Ajustes!$C:$C,'Balance de Prueba'!$E1333,Ajustes!E:E)</f>
        <v>0</v>
      </c>
      <c r="I1333" s="8">
        <f>+SUMIF(Ajustes!$C:$C,'Balance de Prueba'!$E1333,Ajustes!F:F)</f>
        <v>0</v>
      </c>
      <c r="J1333" s="3">
        <f t="shared" si="84"/>
        <v>-253530</v>
      </c>
    </row>
    <row r="1334" spans="1:10" ht="12.75" hidden="1" customHeight="1" x14ac:dyDescent="0.3">
      <c r="A1334" s="2" t="str">
        <f t="shared" si="85"/>
        <v>23</v>
      </c>
      <c r="B1334" s="2" t="str">
        <f t="shared" si="82"/>
        <v>2370</v>
      </c>
      <c r="C1334" s="2">
        <v>23702559</v>
      </c>
      <c r="D1334" s="2">
        <v>53</v>
      </c>
      <c r="E1334" s="2" t="str">
        <f t="shared" si="83"/>
        <v>2370255953</v>
      </c>
      <c r="F1334" s="8">
        <v>-583272</v>
      </c>
      <c r="G1334" s="2" t="s">
        <v>1215</v>
      </c>
      <c r="H1334" s="8">
        <f>+SUMIF(Ajustes!$C:$C,'Balance de Prueba'!$E1334,Ajustes!E:E)</f>
        <v>0</v>
      </c>
      <c r="I1334" s="8">
        <f>+SUMIF(Ajustes!$C:$C,'Balance de Prueba'!$E1334,Ajustes!F:F)</f>
        <v>0</v>
      </c>
      <c r="J1334" s="3">
        <f t="shared" si="84"/>
        <v>-583272</v>
      </c>
    </row>
    <row r="1335" spans="1:10" ht="12.75" hidden="1" customHeight="1" x14ac:dyDescent="0.3">
      <c r="A1335" s="2" t="str">
        <f t="shared" si="85"/>
        <v>23</v>
      </c>
      <c r="B1335" s="2" t="str">
        <f t="shared" si="82"/>
        <v>2370</v>
      </c>
      <c r="C1335" s="2">
        <v>23703551</v>
      </c>
      <c r="D1335" s="2">
        <v>890905331</v>
      </c>
      <c r="E1335" s="2" t="str">
        <f t="shared" si="83"/>
        <v>23703551890905331</v>
      </c>
      <c r="F1335" s="8">
        <v>-3754228</v>
      </c>
      <c r="G1335" s="2" t="s">
        <v>1216</v>
      </c>
      <c r="H1335" s="8">
        <f>+SUMIF(Ajustes!$C:$C,'Balance de Prueba'!$E1335,Ajustes!E:E)</f>
        <v>0</v>
      </c>
      <c r="I1335" s="8">
        <f>+SUMIF(Ajustes!$C:$C,'Balance de Prueba'!$E1335,Ajustes!F:F)</f>
        <v>0</v>
      </c>
      <c r="J1335" s="3">
        <f t="shared" si="84"/>
        <v>-3754228</v>
      </c>
    </row>
    <row r="1336" spans="1:10" ht="12.75" hidden="1" customHeight="1" x14ac:dyDescent="0.3">
      <c r="A1336" s="2" t="str">
        <f t="shared" si="85"/>
        <v>23</v>
      </c>
      <c r="B1336" s="2" t="str">
        <f t="shared" si="82"/>
        <v>2370</v>
      </c>
      <c r="C1336" s="2">
        <v>23703551</v>
      </c>
      <c r="D1336" s="2">
        <v>890983767</v>
      </c>
      <c r="E1336" s="2" t="str">
        <f t="shared" si="83"/>
        <v>23703551890983767</v>
      </c>
      <c r="F1336" s="8">
        <v>-305125</v>
      </c>
      <c r="G1336" s="2" t="s">
        <v>1217</v>
      </c>
      <c r="H1336" s="8">
        <f>+SUMIF(Ajustes!$C:$C,'Balance de Prueba'!$E1336,Ajustes!E:E)</f>
        <v>0</v>
      </c>
      <c r="I1336" s="8">
        <f>+SUMIF(Ajustes!$C:$C,'Balance de Prueba'!$E1336,Ajustes!F:F)</f>
        <v>0</v>
      </c>
      <c r="J1336" s="3">
        <f t="shared" si="84"/>
        <v>-305125</v>
      </c>
    </row>
    <row r="1337" spans="1:10" ht="12.75" hidden="1" customHeight="1" x14ac:dyDescent="0.3">
      <c r="A1337" s="2" t="str">
        <f t="shared" si="85"/>
        <v>23</v>
      </c>
      <c r="B1337" s="2" t="str">
        <f t="shared" si="82"/>
        <v>2370</v>
      </c>
      <c r="C1337" s="2">
        <v>23704051</v>
      </c>
      <c r="D1337" s="2">
        <v>890900841</v>
      </c>
      <c r="E1337" s="2" t="str">
        <f t="shared" si="83"/>
        <v>23704051890900841</v>
      </c>
      <c r="F1337" s="8">
        <v>-3185652</v>
      </c>
      <c r="G1337" s="2" t="s">
        <v>1218</v>
      </c>
      <c r="H1337" s="8">
        <f>+SUMIF(Ajustes!$C:$C,'Balance de Prueba'!$E1337,Ajustes!E:E)</f>
        <v>0</v>
      </c>
      <c r="I1337" s="8">
        <f>+SUMIF(Ajustes!$C:$C,'Balance de Prueba'!$E1337,Ajustes!F:F)</f>
        <v>0</v>
      </c>
      <c r="J1337" s="3">
        <f t="shared" si="84"/>
        <v>-3185652</v>
      </c>
    </row>
    <row r="1338" spans="1:10" ht="12.75" hidden="1" customHeight="1" x14ac:dyDescent="0.3">
      <c r="A1338" s="2" t="str">
        <f t="shared" si="85"/>
        <v>23</v>
      </c>
      <c r="B1338" s="2" t="str">
        <f t="shared" si="82"/>
        <v>2370</v>
      </c>
      <c r="C1338" s="2">
        <v>23704051</v>
      </c>
      <c r="D1338" s="2">
        <v>890901176</v>
      </c>
      <c r="E1338" s="2" t="str">
        <f t="shared" si="83"/>
        <v>23704051890901176</v>
      </c>
      <c r="F1338" s="8">
        <v>-2029900</v>
      </c>
      <c r="G1338" s="2" t="s">
        <v>1219</v>
      </c>
      <c r="H1338" s="8">
        <f>+SUMIF(Ajustes!$C:$C,'Balance de Prueba'!$E1338,Ajustes!E:E)</f>
        <v>0</v>
      </c>
      <c r="I1338" s="8">
        <f>+SUMIF(Ajustes!$C:$C,'Balance de Prueba'!$E1338,Ajustes!F:F)</f>
        <v>0</v>
      </c>
      <c r="J1338" s="3">
        <f t="shared" si="84"/>
        <v>-2029900</v>
      </c>
    </row>
    <row r="1339" spans="1:10" ht="12.75" hidden="1" customHeight="1" x14ac:dyDescent="0.3">
      <c r="A1339" s="2" t="str">
        <f t="shared" si="85"/>
        <v>23</v>
      </c>
      <c r="B1339" s="2" t="str">
        <f t="shared" si="82"/>
        <v>2370</v>
      </c>
      <c r="C1339" s="2">
        <v>23704051</v>
      </c>
      <c r="D1339" s="2">
        <v>890901177</v>
      </c>
      <c r="E1339" s="2" t="str">
        <f t="shared" si="83"/>
        <v>23704051890901177</v>
      </c>
      <c r="F1339" s="8">
        <v>-9600564</v>
      </c>
      <c r="G1339" s="2" t="s">
        <v>1220</v>
      </c>
      <c r="H1339" s="8">
        <f>+SUMIF(Ajustes!$C:$C,'Balance de Prueba'!$E1339,Ajustes!E:E)</f>
        <v>0</v>
      </c>
      <c r="I1339" s="8">
        <f>+SUMIF(Ajustes!$C:$C,'Balance de Prueba'!$E1339,Ajustes!F:F)</f>
        <v>0</v>
      </c>
      <c r="J1339" s="3">
        <f t="shared" si="84"/>
        <v>-9600564</v>
      </c>
    </row>
    <row r="1340" spans="1:10" ht="12.75" hidden="1" customHeight="1" x14ac:dyDescent="0.3">
      <c r="A1340" s="2" t="str">
        <f t="shared" si="85"/>
        <v>23</v>
      </c>
      <c r="B1340" s="2" t="str">
        <f t="shared" si="82"/>
        <v>2370</v>
      </c>
      <c r="C1340" s="2">
        <v>23704051</v>
      </c>
      <c r="D1340" s="2">
        <v>890981395</v>
      </c>
      <c r="E1340" s="2" t="str">
        <f t="shared" si="83"/>
        <v>23704051890981395</v>
      </c>
      <c r="F1340" s="8">
        <v>-2734275</v>
      </c>
      <c r="G1340" s="2" t="s">
        <v>1221</v>
      </c>
      <c r="H1340" s="8">
        <f>+SUMIF(Ajustes!$C:$C,'Balance de Prueba'!$E1340,Ajustes!E:E)</f>
        <v>0</v>
      </c>
      <c r="I1340" s="8">
        <f>+SUMIF(Ajustes!$C:$C,'Balance de Prueba'!$E1340,Ajustes!F:F)</f>
        <v>0</v>
      </c>
      <c r="J1340" s="3">
        <f t="shared" si="84"/>
        <v>-2734275</v>
      </c>
    </row>
    <row r="1341" spans="1:10" ht="12.75" hidden="1" customHeight="1" x14ac:dyDescent="0.3">
      <c r="A1341" s="2" t="str">
        <f t="shared" si="85"/>
        <v>23</v>
      </c>
      <c r="B1341" s="2" t="str">
        <f t="shared" si="82"/>
        <v>2370</v>
      </c>
      <c r="C1341" s="2">
        <v>23704504</v>
      </c>
      <c r="D1341" s="2">
        <v>800198281</v>
      </c>
      <c r="E1341" s="2" t="str">
        <f t="shared" si="83"/>
        <v>23704504800198281</v>
      </c>
      <c r="F1341" s="8">
        <v>-15890567</v>
      </c>
      <c r="G1341" s="2" t="s">
        <v>1222</v>
      </c>
      <c r="H1341" s="8">
        <f>+SUMIF(Ajustes!$C:$C,'Balance de Prueba'!$E1341,Ajustes!E:E)</f>
        <v>0</v>
      </c>
      <c r="I1341" s="8">
        <f>+SUMIF(Ajustes!$C:$C,'Balance de Prueba'!$E1341,Ajustes!F:F)</f>
        <v>0</v>
      </c>
      <c r="J1341" s="3">
        <f t="shared" si="84"/>
        <v>-15890567</v>
      </c>
    </row>
    <row r="1342" spans="1:10" ht="12.75" hidden="1" customHeight="1" x14ac:dyDescent="0.3">
      <c r="A1342" s="2" t="str">
        <f t="shared" si="85"/>
        <v>23</v>
      </c>
      <c r="B1342" s="2" t="str">
        <f t="shared" si="82"/>
        <v>2370</v>
      </c>
      <c r="C1342" s="2">
        <v>23704504</v>
      </c>
      <c r="D1342" s="2">
        <v>830070784</v>
      </c>
      <c r="E1342" s="2" t="str">
        <f t="shared" si="83"/>
        <v>23704504830070784</v>
      </c>
      <c r="F1342" s="8">
        <v>-2000000</v>
      </c>
      <c r="G1342" s="2" t="s">
        <v>1223</v>
      </c>
      <c r="H1342" s="8">
        <f>+SUMIF(Ajustes!$C:$C,'Balance de Prueba'!$E1342,Ajustes!E:E)</f>
        <v>0</v>
      </c>
      <c r="I1342" s="8">
        <f>+SUMIF(Ajustes!$C:$C,'Balance de Prueba'!$E1342,Ajustes!F:F)</f>
        <v>0</v>
      </c>
      <c r="J1342" s="3">
        <f t="shared" si="84"/>
        <v>-2000000</v>
      </c>
    </row>
    <row r="1343" spans="1:10" ht="12.75" hidden="1" customHeight="1" x14ac:dyDescent="0.3">
      <c r="A1343" s="2" t="str">
        <f t="shared" si="85"/>
        <v>23</v>
      </c>
      <c r="B1343" s="2" t="str">
        <f t="shared" si="82"/>
        <v>2370</v>
      </c>
      <c r="C1343" s="2">
        <v>23704504</v>
      </c>
      <c r="D1343" s="2">
        <v>860002398</v>
      </c>
      <c r="E1343" s="2" t="str">
        <f t="shared" si="83"/>
        <v>23704504860002398</v>
      </c>
      <c r="F1343" s="8">
        <v>-494884</v>
      </c>
      <c r="G1343" s="2" t="s">
        <v>1224</v>
      </c>
      <c r="H1343" s="8">
        <f>+SUMIF(Ajustes!$C:$C,'Balance de Prueba'!$E1343,Ajustes!E:E)</f>
        <v>0</v>
      </c>
      <c r="I1343" s="8">
        <f>+SUMIF(Ajustes!$C:$C,'Balance de Prueba'!$E1343,Ajustes!F:F)</f>
        <v>0</v>
      </c>
      <c r="J1343" s="3">
        <f t="shared" si="84"/>
        <v>-494884</v>
      </c>
    </row>
    <row r="1344" spans="1:10" ht="12.75" hidden="1" customHeight="1" x14ac:dyDescent="0.3">
      <c r="A1344" s="2" t="str">
        <f t="shared" si="85"/>
        <v>23</v>
      </c>
      <c r="B1344" s="2" t="str">
        <f t="shared" si="82"/>
        <v>2370</v>
      </c>
      <c r="C1344" s="2">
        <v>23704545</v>
      </c>
      <c r="D1344" s="2">
        <v>800224808</v>
      </c>
      <c r="E1344" s="2" t="str">
        <f t="shared" si="83"/>
        <v>23704545800224808</v>
      </c>
      <c r="F1344" s="8">
        <v>-5010600</v>
      </c>
      <c r="G1344" s="2" t="s">
        <v>1225</v>
      </c>
      <c r="H1344" s="8">
        <f>+SUMIF(Ajustes!$C:$C,'Balance de Prueba'!$E1344,Ajustes!E:E)</f>
        <v>0</v>
      </c>
      <c r="I1344" s="8">
        <f>+SUMIF(Ajustes!$C:$C,'Balance de Prueba'!$E1344,Ajustes!F:F)</f>
        <v>0</v>
      </c>
      <c r="J1344" s="3">
        <f t="shared" si="84"/>
        <v>-5010600</v>
      </c>
    </row>
    <row r="1345" spans="1:10" ht="12.75" hidden="1" customHeight="1" x14ac:dyDescent="0.3">
      <c r="A1345" s="2" t="str">
        <f t="shared" si="85"/>
        <v>23</v>
      </c>
      <c r="B1345" s="2" t="str">
        <f t="shared" si="82"/>
        <v>2370</v>
      </c>
      <c r="C1345" s="2">
        <v>23704545</v>
      </c>
      <c r="D1345" s="2">
        <v>800227940</v>
      </c>
      <c r="E1345" s="2" t="str">
        <f t="shared" si="83"/>
        <v>23704545800227940</v>
      </c>
      <c r="F1345" s="8">
        <v>-2196700</v>
      </c>
      <c r="G1345" s="2" t="s">
        <v>1226</v>
      </c>
      <c r="H1345" s="8">
        <f>+SUMIF(Ajustes!$C:$C,'Balance de Prueba'!$E1345,Ajustes!E:E)</f>
        <v>0</v>
      </c>
      <c r="I1345" s="8">
        <f>+SUMIF(Ajustes!$C:$C,'Balance de Prueba'!$E1345,Ajustes!F:F)</f>
        <v>0</v>
      </c>
      <c r="J1345" s="3">
        <f t="shared" si="84"/>
        <v>-2196700</v>
      </c>
    </row>
    <row r="1346" spans="1:10" ht="12.75" hidden="1" customHeight="1" x14ac:dyDescent="0.3">
      <c r="A1346" s="2" t="str">
        <f t="shared" si="85"/>
        <v>23</v>
      </c>
      <c r="B1346" s="2" t="str">
        <f t="shared" si="82"/>
        <v>2370</v>
      </c>
      <c r="C1346" s="2">
        <v>23704545</v>
      </c>
      <c r="D1346" s="2">
        <v>800229739</v>
      </c>
      <c r="E1346" s="2" t="str">
        <f t="shared" si="83"/>
        <v>23704545800229739</v>
      </c>
      <c r="F1346" s="8">
        <v>-37069600</v>
      </c>
      <c r="G1346" s="2" t="s">
        <v>1227</v>
      </c>
      <c r="H1346" s="8">
        <f>+SUMIF(Ajustes!$C:$C,'Balance de Prueba'!$E1346,Ajustes!E:E)</f>
        <v>0</v>
      </c>
      <c r="I1346" s="8">
        <f>+SUMIF(Ajustes!$C:$C,'Balance de Prueba'!$E1346,Ajustes!F:F)</f>
        <v>0</v>
      </c>
      <c r="J1346" s="3">
        <f t="shared" si="84"/>
        <v>-37069600</v>
      </c>
    </row>
    <row r="1347" spans="1:10" ht="12.75" hidden="1" customHeight="1" x14ac:dyDescent="0.3">
      <c r="A1347" s="2" t="str">
        <f t="shared" si="85"/>
        <v>23</v>
      </c>
      <c r="B1347" s="2" t="str">
        <f t="shared" si="82"/>
        <v>2370</v>
      </c>
      <c r="C1347" s="2">
        <v>23704545</v>
      </c>
      <c r="D1347" s="2">
        <v>800253055</v>
      </c>
      <c r="E1347" s="2" t="str">
        <f t="shared" si="83"/>
        <v>23704545800253055</v>
      </c>
      <c r="F1347" s="8">
        <v>-1326000</v>
      </c>
      <c r="G1347" s="2" t="s">
        <v>1228</v>
      </c>
      <c r="H1347" s="8">
        <f>+SUMIF(Ajustes!$C:$C,'Balance de Prueba'!$E1347,Ajustes!E:E)</f>
        <v>0</v>
      </c>
      <c r="I1347" s="8">
        <f>+SUMIF(Ajustes!$C:$C,'Balance de Prueba'!$E1347,Ajustes!F:F)</f>
        <v>0</v>
      </c>
      <c r="J1347" s="3">
        <f t="shared" si="84"/>
        <v>-1326000</v>
      </c>
    </row>
    <row r="1348" spans="1:10" ht="12.75" hidden="1" customHeight="1" x14ac:dyDescent="0.3">
      <c r="A1348" s="2" t="str">
        <f t="shared" si="85"/>
        <v>23</v>
      </c>
      <c r="B1348" s="2" t="str">
        <f t="shared" si="82"/>
        <v>2370</v>
      </c>
      <c r="C1348" s="2">
        <v>23704545</v>
      </c>
      <c r="D1348" s="2">
        <v>900336004</v>
      </c>
      <c r="E1348" s="2" t="str">
        <f t="shared" si="83"/>
        <v>23704545900336004</v>
      </c>
      <c r="F1348" s="8">
        <v>-85346500</v>
      </c>
      <c r="G1348" s="2" t="s">
        <v>388</v>
      </c>
      <c r="H1348" s="8">
        <f>+SUMIF(Ajustes!$C:$C,'Balance de Prueba'!$E1348,Ajustes!E:E)</f>
        <v>0</v>
      </c>
      <c r="I1348" s="8">
        <f>+SUMIF(Ajustes!$C:$C,'Balance de Prueba'!$E1348,Ajustes!F:F)</f>
        <v>0</v>
      </c>
      <c r="J1348" s="3">
        <f t="shared" si="84"/>
        <v>-85346500</v>
      </c>
    </row>
    <row r="1349" spans="1:10" ht="12.75" hidden="1" customHeight="1" x14ac:dyDescent="0.3">
      <c r="A1349" s="2" t="str">
        <f t="shared" si="85"/>
        <v>23</v>
      </c>
      <c r="B1349" s="2" t="str">
        <f t="shared" si="82"/>
        <v>2370</v>
      </c>
      <c r="C1349" s="2">
        <v>23709503</v>
      </c>
      <c r="D1349" s="2">
        <v>890903938</v>
      </c>
      <c r="E1349" s="2" t="str">
        <f t="shared" si="83"/>
        <v>23709503890903938</v>
      </c>
      <c r="F1349" s="8">
        <v>-4653478</v>
      </c>
      <c r="G1349" s="2" t="s">
        <v>36</v>
      </c>
      <c r="H1349" s="8">
        <f>+SUMIF(Ajustes!$C:$C,'Balance de Prueba'!$E1349,Ajustes!E:E)</f>
        <v>0</v>
      </c>
      <c r="I1349" s="8">
        <f>+SUMIF(Ajustes!$C:$C,'Balance de Prueba'!$E1349,Ajustes!F:F)</f>
        <v>0</v>
      </c>
      <c r="J1349" s="3">
        <f t="shared" si="84"/>
        <v>-4653478</v>
      </c>
    </row>
    <row r="1350" spans="1:10" ht="12.75" hidden="1" customHeight="1" x14ac:dyDescent="0.3">
      <c r="A1350" s="2" t="str">
        <f t="shared" si="85"/>
        <v>23</v>
      </c>
      <c r="B1350" s="2" t="str">
        <f t="shared" ref="B1350:B1413" si="86">+LEFT(C1350,4)</f>
        <v>2370</v>
      </c>
      <c r="C1350" s="2">
        <v>23709505</v>
      </c>
      <c r="D1350" s="2">
        <v>811037420</v>
      </c>
      <c r="E1350" s="2" t="str">
        <f t="shared" ref="E1350:E1413" si="87">+C1350&amp;D1350</f>
        <v>23709505811037420</v>
      </c>
      <c r="F1350" s="8">
        <v>-984890</v>
      </c>
      <c r="G1350" s="2" t="s">
        <v>1229</v>
      </c>
      <c r="H1350" s="8">
        <f>+SUMIF(Ajustes!$C:$C,'Balance de Prueba'!$E1350,Ajustes!E:E)</f>
        <v>0</v>
      </c>
      <c r="I1350" s="8">
        <f>+SUMIF(Ajustes!$C:$C,'Balance de Prueba'!$E1350,Ajustes!F:F)</f>
        <v>0</v>
      </c>
      <c r="J1350" s="3">
        <f t="shared" ref="J1350:J1413" si="88">+F1350+H1350-I1350</f>
        <v>-984890</v>
      </c>
    </row>
    <row r="1351" spans="1:10" ht="12.75" hidden="1" customHeight="1" x14ac:dyDescent="0.3">
      <c r="A1351" s="2" t="str">
        <f t="shared" si="85"/>
        <v>23</v>
      </c>
      <c r="B1351" s="2" t="str">
        <f t="shared" si="86"/>
        <v>2370</v>
      </c>
      <c r="C1351" s="2">
        <v>23709506</v>
      </c>
      <c r="D1351" s="2">
        <v>890905331</v>
      </c>
      <c r="E1351" s="2" t="str">
        <f t="shared" si="87"/>
        <v>23709506890905331</v>
      </c>
      <c r="F1351" s="8">
        <v>-165300</v>
      </c>
      <c r="G1351" s="2" t="s">
        <v>1230</v>
      </c>
      <c r="H1351" s="8">
        <f>+SUMIF(Ajustes!$C:$C,'Balance de Prueba'!$E1351,Ajustes!E:E)</f>
        <v>0</v>
      </c>
      <c r="I1351" s="8">
        <f>+SUMIF(Ajustes!$C:$C,'Balance de Prueba'!$E1351,Ajustes!F:F)</f>
        <v>0</v>
      </c>
      <c r="J1351" s="3">
        <f t="shared" si="88"/>
        <v>-165300</v>
      </c>
    </row>
    <row r="1352" spans="1:10" ht="12.75" hidden="1" customHeight="1" x14ac:dyDescent="0.3">
      <c r="A1352" s="2" t="str">
        <f t="shared" si="85"/>
        <v>23</v>
      </c>
      <c r="B1352" s="2" t="str">
        <f t="shared" si="86"/>
        <v>2370</v>
      </c>
      <c r="C1352" s="2">
        <v>23709507</v>
      </c>
      <c r="D1352" s="2">
        <v>890905331</v>
      </c>
      <c r="E1352" s="2" t="str">
        <f t="shared" si="87"/>
        <v>23709507890905331</v>
      </c>
      <c r="F1352" s="8">
        <v>-67370</v>
      </c>
      <c r="G1352" s="2" t="s">
        <v>1231</v>
      </c>
      <c r="H1352" s="8">
        <f>+SUMIF(Ajustes!$C:$C,'Balance de Prueba'!$E1352,Ajustes!E:E)</f>
        <v>0</v>
      </c>
      <c r="I1352" s="8">
        <f>+SUMIF(Ajustes!$C:$C,'Balance de Prueba'!$E1352,Ajustes!F:F)</f>
        <v>0</v>
      </c>
      <c r="J1352" s="3">
        <f t="shared" si="88"/>
        <v>-67370</v>
      </c>
    </row>
    <row r="1353" spans="1:10" ht="12.75" hidden="1" customHeight="1" x14ac:dyDescent="0.3">
      <c r="A1353" s="2" t="str">
        <f t="shared" ref="A1353:A1416" si="89">+LEFT(C1353,2)</f>
        <v>23</v>
      </c>
      <c r="B1353" s="2" t="str">
        <f t="shared" si="86"/>
        <v>2370</v>
      </c>
      <c r="C1353" s="2">
        <v>23709508</v>
      </c>
      <c r="D1353" s="2">
        <v>890905331</v>
      </c>
      <c r="E1353" s="2" t="str">
        <f t="shared" si="87"/>
        <v>23709508890905331</v>
      </c>
      <c r="F1353" s="8">
        <v>-85084</v>
      </c>
      <c r="G1353" s="2" t="s">
        <v>1232</v>
      </c>
      <c r="H1353" s="8">
        <f>+SUMIF(Ajustes!$C:$C,'Balance de Prueba'!$E1353,Ajustes!E:E)</f>
        <v>0</v>
      </c>
      <c r="I1353" s="8">
        <f>+SUMIF(Ajustes!$C:$C,'Balance de Prueba'!$E1353,Ajustes!F:F)</f>
        <v>0</v>
      </c>
      <c r="J1353" s="3">
        <f t="shared" si="88"/>
        <v>-85084</v>
      </c>
    </row>
    <row r="1354" spans="1:10" ht="12.75" hidden="1" customHeight="1" x14ac:dyDescent="0.3">
      <c r="A1354" s="2" t="str">
        <f t="shared" si="89"/>
        <v>23</v>
      </c>
      <c r="B1354" s="2" t="str">
        <f t="shared" si="86"/>
        <v>2370</v>
      </c>
      <c r="C1354" s="2">
        <v>23709551</v>
      </c>
      <c r="D1354" s="2">
        <v>811007601</v>
      </c>
      <c r="E1354" s="2" t="str">
        <f t="shared" si="87"/>
        <v>23709551811007601</v>
      </c>
      <c r="F1354" s="8">
        <v>-4103750</v>
      </c>
      <c r="G1354" s="2" t="s">
        <v>1233</v>
      </c>
      <c r="H1354" s="8">
        <f>+SUMIF(Ajustes!$C:$C,'Balance de Prueba'!$E1354,Ajustes!E:E)</f>
        <v>0</v>
      </c>
      <c r="I1354" s="8">
        <f>+SUMIF(Ajustes!$C:$C,'Balance de Prueba'!$E1354,Ajustes!F:F)</f>
        <v>0</v>
      </c>
      <c r="J1354" s="3">
        <f t="shared" si="88"/>
        <v>-4103750</v>
      </c>
    </row>
    <row r="1355" spans="1:10" ht="12.75" hidden="1" customHeight="1" x14ac:dyDescent="0.3">
      <c r="A1355" s="2" t="str">
        <f t="shared" si="89"/>
        <v>23</v>
      </c>
      <c r="B1355" s="2" t="str">
        <f t="shared" si="86"/>
        <v>2370</v>
      </c>
      <c r="C1355" s="2">
        <v>23709551</v>
      </c>
      <c r="D1355" s="2">
        <v>890911585</v>
      </c>
      <c r="E1355" s="2" t="str">
        <f t="shared" si="87"/>
        <v>23709551890911585</v>
      </c>
      <c r="F1355" s="8">
        <v>-108095</v>
      </c>
      <c r="G1355" s="2" t="s">
        <v>1234</v>
      </c>
      <c r="H1355" s="8">
        <f>+SUMIF(Ajustes!$C:$C,'Balance de Prueba'!$E1355,Ajustes!E:E)</f>
        <v>0</v>
      </c>
      <c r="I1355" s="8">
        <f>+SUMIF(Ajustes!$C:$C,'Balance de Prueba'!$E1355,Ajustes!F:F)</f>
        <v>0</v>
      </c>
      <c r="J1355" s="3">
        <f t="shared" si="88"/>
        <v>-108095</v>
      </c>
    </row>
    <row r="1356" spans="1:10" ht="12.75" hidden="1" customHeight="1" x14ac:dyDescent="0.3">
      <c r="A1356" s="2" t="str">
        <f t="shared" si="89"/>
        <v>23</v>
      </c>
      <c r="B1356" s="2" t="str">
        <f t="shared" si="86"/>
        <v>2370</v>
      </c>
      <c r="C1356" s="2">
        <v>23709552</v>
      </c>
      <c r="D1356" s="2">
        <v>860002964</v>
      </c>
      <c r="E1356" s="2" t="str">
        <f t="shared" si="87"/>
        <v>23709552860002964</v>
      </c>
      <c r="F1356" s="8">
        <v>-2892856</v>
      </c>
      <c r="G1356" s="2" t="s">
        <v>380</v>
      </c>
      <c r="H1356" s="8">
        <f>+SUMIF(Ajustes!$C:$C,'Balance de Prueba'!$E1356,Ajustes!E:E)</f>
        <v>0</v>
      </c>
      <c r="I1356" s="8">
        <f>+SUMIF(Ajustes!$C:$C,'Balance de Prueba'!$E1356,Ajustes!F:F)</f>
        <v>0</v>
      </c>
      <c r="J1356" s="3">
        <f t="shared" si="88"/>
        <v>-2892856</v>
      </c>
    </row>
    <row r="1357" spans="1:10" ht="12.75" hidden="1" customHeight="1" x14ac:dyDescent="0.3">
      <c r="A1357" s="2" t="str">
        <f t="shared" si="89"/>
        <v>23</v>
      </c>
      <c r="B1357" s="2" t="str">
        <f t="shared" si="86"/>
        <v>2370</v>
      </c>
      <c r="C1357" s="2">
        <v>23709552</v>
      </c>
      <c r="D1357" s="2">
        <v>860003020</v>
      </c>
      <c r="E1357" s="2" t="str">
        <f t="shared" si="87"/>
        <v>23709552860003020</v>
      </c>
      <c r="F1357" s="8">
        <v>-2301429</v>
      </c>
      <c r="G1357" s="2" t="s">
        <v>1235</v>
      </c>
      <c r="H1357" s="8">
        <f>+SUMIF(Ajustes!$C:$C,'Balance de Prueba'!$E1357,Ajustes!E:E)</f>
        <v>0</v>
      </c>
      <c r="I1357" s="8">
        <f>+SUMIF(Ajustes!$C:$C,'Balance de Prueba'!$E1357,Ajustes!F:F)</f>
        <v>0</v>
      </c>
      <c r="J1357" s="3">
        <f t="shared" si="88"/>
        <v>-2301429</v>
      </c>
    </row>
    <row r="1358" spans="1:10" ht="12.75" hidden="1" customHeight="1" x14ac:dyDescent="0.3">
      <c r="A1358" s="2" t="str">
        <f t="shared" si="89"/>
        <v>23</v>
      </c>
      <c r="B1358" s="2" t="str">
        <f t="shared" si="86"/>
        <v>2370</v>
      </c>
      <c r="C1358" s="2">
        <v>23709552</v>
      </c>
      <c r="D1358" s="2">
        <v>860007660</v>
      </c>
      <c r="E1358" s="2" t="str">
        <f t="shared" si="87"/>
        <v>23709552860007660</v>
      </c>
      <c r="F1358" s="8">
        <v>-20800000</v>
      </c>
      <c r="G1358" s="2" t="s">
        <v>963</v>
      </c>
      <c r="H1358" s="8">
        <f>+SUMIF(Ajustes!$C:$C,'Balance de Prueba'!$E1358,Ajustes!E:E)</f>
        <v>0</v>
      </c>
      <c r="I1358" s="8">
        <f>+SUMIF(Ajustes!$C:$C,'Balance de Prueba'!$E1358,Ajustes!F:F)</f>
        <v>0</v>
      </c>
      <c r="J1358" s="3">
        <f t="shared" si="88"/>
        <v>-20800000</v>
      </c>
    </row>
    <row r="1359" spans="1:10" ht="12.75" hidden="1" customHeight="1" x14ac:dyDescent="0.3">
      <c r="A1359" s="2" t="str">
        <f t="shared" si="89"/>
        <v>23</v>
      </c>
      <c r="B1359" s="2" t="str">
        <f t="shared" si="86"/>
        <v>2370</v>
      </c>
      <c r="C1359" s="2">
        <v>23709552</v>
      </c>
      <c r="D1359" s="2">
        <v>860034313</v>
      </c>
      <c r="E1359" s="2" t="str">
        <f t="shared" si="87"/>
        <v>23709552860034313</v>
      </c>
      <c r="F1359" s="8">
        <v>-574285</v>
      </c>
      <c r="G1359" s="2" t="s">
        <v>820</v>
      </c>
      <c r="H1359" s="8">
        <f>+SUMIF(Ajustes!$C:$C,'Balance de Prueba'!$E1359,Ajustes!E:E)</f>
        <v>0</v>
      </c>
      <c r="I1359" s="8">
        <f>+SUMIF(Ajustes!$C:$C,'Balance de Prueba'!$E1359,Ajustes!F:F)</f>
        <v>0</v>
      </c>
      <c r="J1359" s="3">
        <f t="shared" si="88"/>
        <v>-574285</v>
      </c>
    </row>
    <row r="1360" spans="1:10" ht="12.75" hidden="1" customHeight="1" x14ac:dyDescent="0.3">
      <c r="A1360" s="2" t="str">
        <f t="shared" si="89"/>
        <v>23</v>
      </c>
      <c r="B1360" s="2" t="str">
        <f t="shared" si="86"/>
        <v>2370</v>
      </c>
      <c r="C1360" s="2">
        <v>23709552</v>
      </c>
      <c r="D1360" s="2">
        <v>860034594</v>
      </c>
      <c r="E1360" s="2" t="str">
        <f t="shared" si="87"/>
        <v>23709552860034594</v>
      </c>
      <c r="F1360" s="8">
        <v>-776785</v>
      </c>
      <c r="G1360" s="2" t="s">
        <v>1236</v>
      </c>
      <c r="H1360" s="8">
        <f>+SUMIF(Ajustes!$C:$C,'Balance de Prueba'!$E1360,Ajustes!E:E)</f>
        <v>0</v>
      </c>
      <c r="I1360" s="8">
        <f>+SUMIF(Ajustes!$C:$C,'Balance de Prueba'!$E1360,Ajustes!F:F)</f>
        <v>0</v>
      </c>
      <c r="J1360" s="3">
        <f t="shared" si="88"/>
        <v>-776785</v>
      </c>
    </row>
    <row r="1361" spans="1:10" ht="12.75" hidden="1" customHeight="1" x14ac:dyDescent="0.3">
      <c r="A1361" s="2" t="str">
        <f t="shared" si="89"/>
        <v>23</v>
      </c>
      <c r="B1361" s="2" t="str">
        <f t="shared" si="86"/>
        <v>2370</v>
      </c>
      <c r="C1361" s="2">
        <v>23709552</v>
      </c>
      <c r="D1361" s="2">
        <v>890903938</v>
      </c>
      <c r="E1361" s="2" t="str">
        <f t="shared" si="87"/>
        <v>23709552890903938</v>
      </c>
      <c r="F1361" s="8">
        <v>-7216427</v>
      </c>
      <c r="G1361" s="2" t="s">
        <v>36</v>
      </c>
      <c r="H1361" s="8">
        <f>+SUMIF(Ajustes!$C:$C,'Balance de Prueba'!$E1361,Ajustes!E:E)</f>
        <v>0</v>
      </c>
      <c r="I1361" s="8">
        <f>+SUMIF(Ajustes!$C:$C,'Balance de Prueba'!$E1361,Ajustes!F:F)</f>
        <v>0</v>
      </c>
      <c r="J1361" s="3">
        <f t="shared" si="88"/>
        <v>-7216427</v>
      </c>
    </row>
    <row r="1362" spans="1:10" ht="12.75" hidden="1" customHeight="1" x14ac:dyDescent="0.3">
      <c r="A1362" s="2" t="str">
        <f t="shared" si="89"/>
        <v>23</v>
      </c>
      <c r="B1362" s="2" t="str">
        <f t="shared" si="86"/>
        <v>2370</v>
      </c>
      <c r="C1362" s="2">
        <v>23709553</v>
      </c>
      <c r="D1362" s="2">
        <v>811037420</v>
      </c>
      <c r="E1362" s="2" t="str">
        <f t="shared" si="87"/>
        <v>23709553811037420</v>
      </c>
      <c r="F1362" s="8">
        <v>-2853464</v>
      </c>
      <c r="G1362" s="2" t="s">
        <v>1237</v>
      </c>
      <c r="H1362" s="8">
        <f>+SUMIF(Ajustes!$C:$C,'Balance de Prueba'!$E1362,Ajustes!E:E)</f>
        <v>0</v>
      </c>
      <c r="I1362" s="8">
        <f>+SUMIF(Ajustes!$C:$C,'Balance de Prueba'!$E1362,Ajustes!F:F)</f>
        <v>0</v>
      </c>
      <c r="J1362" s="3">
        <f t="shared" si="88"/>
        <v>-2853464</v>
      </c>
    </row>
    <row r="1363" spans="1:10" ht="12.75" hidden="1" customHeight="1" x14ac:dyDescent="0.3">
      <c r="A1363" s="2" t="str">
        <f t="shared" si="89"/>
        <v>23</v>
      </c>
      <c r="B1363" s="2" t="str">
        <f t="shared" si="86"/>
        <v>2370</v>
      </c>
      <c r="C1363" s="2">
        <v>23709554</v>
      </c>
      <c r="D1363" s="2">
        <v>811037420</v>
      </c>
      <c r="E1363" s="2" t="str">
        <f t="shared" si="87"/>
        <v>23709554811037420</v>
      </c>
      <c r="F1363" s="8">
        <v>-25089482</v>
      </c>
      <c r="G1363" s="2" t="s">
        <v>1238</v>
      </c>
      <c r="H1363" s="8">
        <f>+SUMIF(Ajustes!$C:$C,'Balance de Prueba'!$E1363,Ajustes!E:E)</f>
        <v>0</v>
      </c>
      <c r="I1363" s="8">
        <f>+SUMIF(Ajustes!$C:$C,'Balance de Prueba'!$E1363,Ajustes!F:F)</f>
        <v>0</v>
      </c>
      <c r="J1363" s="3">
        <f t="shared" si="88"/>
        <v>-25089482</v>
      </c>
    </row>
    <row r="1364" spans="1:10" ht="12.75" hidden="1" customHeight="1" x14ac:dyDescent="0.3">
      <c r="A1364" s="2" t="str">
        <f t="shared" si="89"/>
        <v>23</v>
      </c>
      <c r="B1364" s="2" t="str">
        <f t="shared" si="86"/>
        <v>2370</v>
      </c>
      <c r="C1364" s="2">
        <v>23709555</v>
      </c>
      <c r="D1364" s="2">
        <v>811037420</v>
      </c>
      <c r="E1364" s="2" t="str">
        <f t="shared" si="87"/>
        <v>23709555811037420</v>
      </c>
      <c r="F1364" s="8">
        <v>-26139730</v>
      </c>
      <c r="G1364" s="2" t="s">
        <v>1238</v>
      </c>
      <c r="H1364" s="8">
        <f>+SUMIF(Ajustes!$C:$C,'Balance de Prueba'!$E1364,Ajustes!E:E)</f>
        <v>0</v>
      </c>
      <c r="I1364" s="8">
        <f>+SUMIF(Ajustes!$C:$C,'Balance de Prueba'!$E1364,Ajustes!F:F)</f>
        <v>0</v>
      </c>
      <c r="J1364" s="3">
        <f t="shared" si="88"/>
        <v>-26139730</v>
      </c>
    </row>
    <row r="1365" spans="1:10" ht="12.75" hidden="1" customHeight="1" x14ac:dyDescent="0.3">
      <c r="A1365" s="2" t="str">
        <f t="shared" si="89"/>
        <v>23</v>
      </c>
      <c r="B1365" s="2" t="str">
        <f t="shared" si="86"/>
        <v>2370</v>
      </c>
      <c r="C1365" s="2">
        <v>23709556</v>
      </c>
      <c r="D1365" s="2">
        <v>811037420</v>
      </c>
      <c r="E1365" s="2" t="str">
        <f t="shared" si="87"/>
        <v>23709556811037420</v>
      </c>
      <c r="F1365" s="8">
        <v>-774584</v>
      </c>
      <c r="G1365" s="2" t="s">
        <v>1239</v>
      </c>
      <c r="H1365" s="8">
        <f>+SUMIF(Ajustes!$C:$C,'Balance de Prueba'!$E1365,Ajustes!E:E)</f>
        <v>0</v>
      </c>
      <c r="I1365" s="8">
        <f>+SUMIF(Ajustes!$C:$C,'Balance de Prueba'!$E1365,Ajustes!F:F)</f>
        <v>0</v>
      </c>
      <c r="J1365" s="3">
        <f t="shared" si="88"/>
        <v>-774584</v>
      </c>
    </row>
    <row r="1366" spans="1:10" ht="12.75" hidden="1" customHeight="1" x14ac:dyDescent="0.3">
      <c r="A1366" s="2" t="str">
        <f t="shared" si="89"/>
        <v>23</v>
      </c>
      <c r="B1366" s="2" t="str">
        <f t="shared" si="86"/>
        <v>2380</v>
      </c>
      <c r="C1366" s="2">
        <v>23809545</v>
      </c>
      <c r="D1366" s="2">
        <v>3352455</v>
      </c>
      <c r="E1366" s="2" t="str">
        <f t="shared" si="87"/>
        <v>238095453352455</v>
      </c>
      <c r="F1366" s="8">
        <v>-140000</v>
      </c>
      <c r="G1366" s="2" t="s">
        <v>1240</v>
      </c>
      <c r="H1366" s="8">
        <f>+SUMIF(Ajustes!$C:$C,'Balance de Prueba'!$E1366,Ajustes!E:E)</f>
        <v>0</v>
      </c>
      <c r="I1366" s="8">
        <f>+SUMIF(Ajustes!$C:$C,'Balance de Prueba'!$E1366,Ajustes!F:F)</f>
        <v>0</v>
      </c>
      <c r="J1366" s="3">
        <f t="shared" si="88"/>
        <v>-140000</v>
      </c>
    </row>
    <row r="1367" spans="1:10" ht="12.75" hidden="1" customHeight="1" x14ac:dyDescent="0.3">
      <c r="A1367" s="2" t="str">
        <f t="shared" si="89"/>
        <v>23</v>
      </c>
      <c r="B1367" s="2" t="str">
        <f t="shared" si="86"/>
        <v>2380</v>
      </c>
      <c r="C1367" s="2">
        <v>23809545</v>
      </c>
      <c r="D1367" s="2">
        <v>3369282</v>
      </c>
      <c r="E1367" s="2" t="str">
        <f t="shared" si="87"/>
        <v>238095453369282</v>
      </c>
      <c r="F1367" s="8">
        <v>-212800</v>
      </c>
      <c r="G1367" s="2" t="s">
        <v>1241</v>
      </c>
      <c r="H1367" s="8">
        <f>+SUMIF(Ajustes!$C:$C,'Balance de Prueba'!$E1367,Ajustes!E:E)</f>
        <v>0</v>
      </c>
      <c r="I1367" s="8">
        <f>+SUMIF(Ajustes!$C:$C,'Balance de Prueba'!$E1367,Ajustes!F:F)</f>
        <v>0</v>
      </c>
      <c r="J1367" s="3">
        <f t="shared" si="88"/>
        <v>-212800</v>
      </c>
    </row>
    <row r="1368" spans="1:10" ht="12.75" hidden="1" customHeight="1" x14ac:dyDescent="0.3">
      <c r="A1368" s="2" t="str">
        <f t="shared" si="89"/>
        <v>23</v>
      </c>
      <c r="B1368" s="2" t="str">
        <f t="shared" si="86"/>
        <v>2380</v>
      </c>
      <c r="C1368" s="2">
        <v>23809545</v>
      </c>
      <c r="D1368" s="2">
        <v>3370089</v>
      </c>
      <c r="E1368" s="2" t="str">
        <f t="shared" si="87"/>
        <v>238095453370089</v>
      </c>
      <c r="F1368" s="8">
        <v>-126000</v>
      </c>
      <c r="G1368" s="2" t="s">
        <v>1242</v>
      </c>
      <c r="H1368" s="8">
        <f>+SUMIF(Ajustes!$C:$C,'Balance de Prueba'!$E1368,Ajustes!E:E)</f>
        <v>0</v>
      </c>
      <c r="I1368" s="8">
        <f>+SUMIF(Ajustes!$C:$C,'Balance de Prueba'!$E1368,Ajustes!F:F)</f>
        <v>0</v>
      </c>
      <c r="J1368" s="3">
        <f t="shared" si="88"/>
        <v>-126000</v>
      </c>
    </row>
    <row r="1369" spans="1:10" ht="12.75" hidden="1" customHeight="1" x14ac:dyDescent="0.3">
      <c r="A1369" s="2" t="str">
        <f t="shared" si="89"/>
        <v>23</v>
      </c>
      <c r="B1369" s="2" t="str">
        <f t="shared" si="86"/>
        <v>2380</v>
      </c>
      <c r="C1369" s="2">
        <v>23809545</v>
      </c>
      <c r="D1369" s="2">
        <v>3370202</v>
      </c>
      <c r="E1369" s="2" t="str">
        <f t="shared" si="87"/>
        <v>238095453370202</v>
      </c>
      <c r="F1369" s="8">
        <v>-241400</v>
      </c>
      <c r="G1369" s="2" t="s">
        <v>1243</v>
      </c>
      <c r="H1369" s="8">
        <f>+SUMIF(Ajustes!$C:$C,'Balance de Prueba'!$E1369,Ajustes!E:E)</f>
        <v>0</v>
      </c>
      <c r="I1369" s="8">
        <f>+SUMIF(Ajustes!$C:$C,'Balance de Prueba'!$E1369,Ajustes!F:F)</f>
        <v>0</v>
      </c>
      <c r="J1369" s="3">
        <f t="shared" si="88"/>
        <v>-241400</v>
      </c>
    </row>
    <row r="1370" spans="1:10" ht="12.75" hidden="1" customHeight="1" x14ac:dyDescent="0.3">
      <c r="A1370" s="2" t="str">
        <f t="shared" si="89"/>
        <v>23</v>
      </c>
      <c r="B1370" s="2" t="str">
        <f t="shared" si="86"/>
        <v>2380</v>
      </c>
      <c r="C1370" s="2">
        <v>23809545</v>
      </c>
      <c r="D1370" s="2">
        <v>3370373</v>
      </c>
      <c r="E1370" s="2" t="str">
        <f t="shared" si="87"/>
        <v>238095453370373</v>
      </c>
      <c r="F1370" s="8">
        <v>-123400</v>
      </c>
      <c r="G1370" s="2" t="s">
        <v>1244</v>
      </c>
      <c r="H1370" s="8">
        <f>+SUMIF(Ajustes!$C:$C,'Balance de Prueba'!$E1370,Ajustes!E:E)</f>
        <v>0</v>
      </c>
      <c r="I1370" s="8">
        <f>+SUMIF(Ajustes!$C:$C,'Balance de Prueba'!$E1370,Ajustes!F:F)</f>
        <v>0</v>
      </c>
      <c r="J1370" s="3">
        <f t="shared" si="88"/>
        <v>-123400</v>
      </c>
    </row>
    <row r="1371" spans="1:10" ht="12.75" hidden="1" customHeight="1" x14ac:dyDescent="0.3">
      <c r="A1371" s="2" t="str">
        <f t="shared" si="89"/>
        <v>23</v>
      </c>
      <c r="B1371" s="2" t="str">
        <f t="shared" si="86"/>
        <v>2380</v>
      </c>
      <c r="C1371" s="2">
        <v>23809545</v>
      </c>
      <c r="D1371" s="2">
        <v>3370390</v>
      </c>
      <c r="E1371" s="2" t="str">
        <f t="shared" si="87"/>
        <v>238095453370390</v>
      </c>
      <c r="F1371" s="8">
        <v>-56800</v>
      </c>
      <c r="G1371" s="2" t="s">
        <v>1245</v>
      </c>
      <c r="H1371" s="8">
        <f>+SUMIF(Ajustes!$C:$C,'Balance de Prueba'!$E1371,Ajustes!E:E)</f>
        <v>0</v>
      </c>
      <c r="I1371" s="8">
        <f>+SUMIF(Ajustes!$C:$C,'Balance de Prueba'!$E1371,Ajustes!F:F)</f>
        <v>0</v>
      </c>
      <c r="J1371" s="3">
        <f t="shared" si="88"/>
        <v>-56800</v>
      </c>
    </row>
    <row r="1372" spans="1:10" ht="12.75" hidden="1" customHeight="1" x14ac:dyDescent="0.3">
      <c r="A1372" s="2" t="str">
        <f t="shared" si="89"/>
        <v>23</v>
      </c>
      <c r="B1372" s="2" t="str">
        <f t="shared" si="86"/>
        <v>2380</v>
      </c>
      <c r="C1372" s="2">
        <v>23809545</v>
      </c>
      <c r="D1372" s="2">
        <v>3370534</v>
      </c>
      <c r="E1372" s="2" t="str">
        <f t="shared" si="87"/>
        <v>238095453370534</v>
      </c>
      <c r="F1372" s="8">
        <v>-132600</v>
      </c>
      <c r="G1372" s="2" t="s">
        <v>1246</v>
      </c>
      <c r="H1372" s="8">
        <f>+SUMIF(Ajustes!$C:$C,'Balance de Prueba'!$E1372,Ajustes!E:E)</f>
        <v>0</v>
      </c>
      <c r="I1372" s="8">
        <f>+SUMIF(Ajustes!$C:$C,'Balance de Prueba'!$E1372,Ajustes!F:F)</f>
        <v>0</v>
      </c>
      <c r="J1372" s="3">
        <f t="shared" si="88"/>
        <v>-132600</v>
      </c>
    </row>
    <row r="1373" spans="1:10" ht="12.75" hidden="1" customHeight="1" x14ac:dyDescent="0.3">
      <c r="A1373" s="2" t="str">
        <f t="shared" si="89"/>
        <v>23</v>
      </c>
      <c r="B1373" s="2" t="str">
        <f t="shared" si="86"/>
        <v>2380</v>
      </c>
      <c r="C1373" s="2">
        <v>23809545</v>
      </c>
      <c r="D1373" s="2">
        <v>3375534</v>
      </c>
      <c r="E1373" s="2" t="str">
        <f t="shared" si="87"/>
        <v>238095453375534</v>
      </c>
      <c r="F1373" s="8">
        <v>-41000</v>
      </c>
      <c r="G1373" s="2" t="s">
        <v>1246</v>
      </c>
      <c r="H1373" s="8">
        <f>+SUMIF(Ajustes!$C:$C,'Balance de Prueba'!$E1373,Ajustes!E:E)</f>
        <v>0</v>
      </c>
      <c r="I1373" s="8">
        <f>+SUMIF(Ajustes!$C:$C,'Balance de Prueba'!$E1373,Ajustes!F:F)</f>
        <v>0</v>
      </c>
      <c r="J1373" s="3">
        <f t="shared" si="88"/>
        <v>-41000</v>
      </c>
    </row>
    <row r="1374" spans="1:10" ht="12.75" hidden="1" customHeight="1" x14ac:dyDescent="0.3">
      <c r="A1374" s="2" t="str">
        <f t="shared" si="89"/>
        <v>23</v>
      </c>
      <c r="B1374" s="2" t="str">
        <f t="shared" si="86"/>
        <v>2380</v>
      </c>
      <c r="C1374" s="2">
        <v>23809545</v>
      </c>
      <c r="D1374" s="2">
        <v>3401176</v>
      </c>
      <c r="E1374" s="2" t="str">
        <f t="shared" si="87"/>
        <v>238095453401176</v>
      </c>
      <c r="F1374" s="8">
        <v>-65600</v>
      </c>
      <c r="G1374" s="2" t="s">
        <v>1247</v>
      </c>
      <c r="H1374" s="8">
        <f>+SUMIF(Ajustes!$C:$C,'Balance de Prueba'!$E1374,Ajustes!E:E)</f>
        <v>0</v>
      </c>
      <c r="I1374" s="8">
        <f>+SUMIF(Ajustes!$C:$C,'Balance de Prueba'!$E1374,Ajustes!F:F)</f>
        <v>0</v>
      </c>
      <c r="J1374" s="3">
        <f t="shared" si="88"/>
        <v>-65600</v>
      </c>
    </row>
    <row r="1375" spans="1:10" ht="12.75" hidden="1" customHeight="1" x14ac:dyDescent="0.3">
      <c r="A1375" s="2" t="str">
        <f t="shared" si="89"/>
        <v>23</v>
      </c>
      <c r="B1375" s="2" t="str">
        <f t="shared" si="86"/>
        <v>2380</v>
      </c>
      <c r="C1375" s="2">
        <v>23809545</v>
      </c>
      <c r="D1375" s="2">
        <v>3478403</v>
      </c>
      <c r="E1375" s="2" t="str">
        <f t="shared" si="87"/>
        <v>238095453478403</v>
      </c>
      <c r="F1375" s="8">
        <v>-71400</v>
      </c>
      <c r="G1375" s="2" t="s">
        <v>1248</v>
      </c>
      <c r="H1375" s="8">
        <f>+SUMIF(Ajustes!$C:$C,'Balance de Prueba'!$E1375,Ajustes!E:E)</f>
        <v>0</v>
      </c>
      <c r="I1375" s="8">
        <f>+SUMIF(Ajustes!$C:$C,'Balance de Prueba'!$E1375,Ajustes!F:F)</f>
        <v>0</v>
      </c>
      <c r="J1375" s="3">
        <f t="shared" si="88"/>
        <v>-71400</v>
      </c>
    </row>
    <row r="1376" spans="1:10" ht="12.75" hidden="1" customHeight="1" x14ac:dyDescent="0.3">
      <c r="A1376" s="2" t="str">
        <f t="shared" si="89"/>
        <v>23</v>
      </c>
      <c r="B1376" s="2" t="str">
        <f t="shared" si="86"/>
        <v>2380</v>
      </c>
      <c r="C1376" s="2">
        <v>23809545</v>
      </c>
      <c r="D1376" s="2">
        <v>3626640</v>
      </c>
      <c r="E1376" s="2" t="str">
        <f t="shared" si="87"/>
        <v>238095453626640</v>
      </c>
      <c r="F1376" s="8">
        <v>-49800</v>
      </c>
      <c r="G1376" s="2" t="s">
        <v>1249</v>
      </c>
      <c r="H1376" s="8">
        <f>+SUMIF(Ajustes!$C:$C,'Balance de Prueba'!$E1376,Ajustes!E:E)</f>
        <v>0</v>
      </c>
      <c r="I1376" s="8">
        <f>+SUMIF(Ajustes!$C:$C,'Balance de Prueba'!$E1376,Ajustes!F:F)</f>
        <v>0</v>
      </c>
      <c r="J1376" s="3">
        <f t="shared" si="88"/>
        <v>-49800</v>
      </c>
    </row>
    <row r="1377" spans="1:10" ht="12.75" hidden="1" customHeight="1" x14ac:dyDescent="0.3">
      <c r="A1377" s="2" t="str">
        <f t="shared" si="89"/>
        <v>23</v>
      </c>
      <c r="B1377" s="2" t="str">
        <f t="shared" si="86"/>
        <v>2380</v>
      </c>
      <c r="C1377" s="2">
        <v>23809545</v>
      </c>
      <c r="D1377" s="2">
        <v>7541469</v>
      </c>
      <c r="E1377" s="2" t="str">
        <f t="shared" si="87"/>
        <v>238095457541469</v>
      </c>
      <c r="F1377" s="8">
        <v>-51200</v>
      </c>
      <c r="G1377" s="2" t="s">
        <v>1250</v>
      </c>
      <c r="H1377" s="8">
        <f>+SUMIF(Ajustes!$C:$C,'Balance de Prueba'!$E1377,Ajustes!E:E)</f>
        <v>0</v>
      </c>
      <c r="I1377" s="8">
        <f>+SUMIF(Ajustes!$C:$C,'Balance de Prueba'!$E1377,Ajustes!F:F)</f>
        <v>0</v>
      </c>
      <c r="J1377" s="3">
        <f t="shared" si="88"/>
        <v>-51200</v>
      </c>
    </row>
    <row r="1378" spans="1:10" ht="12.75" hidden="1" customHeight="1" x14ac:dyDescent="0.3">
      <c r="A1378" s="2" t="str">
        <f t="shared" si="89"/>
        <v>23</v>
      </c>
      <c r="B1378" s="2" t="str">
        <f t="shared" si="86"/>
        <v>2380</v>
      </c>
      <c r="C1378" s="2">
        <v>23809545</v>
      </c>
      <c r="D1378" s="2">
        <v>8011086</v>
      </c>
      <c r="E1378" s="2" t="str">
        <f t="shared" si="87"/>
        <v>238095458011086</v>
      </c>
      <c r="F1378" s="8">
        <v>-50600</v>
      </c>
      <c r="G1378" s="2" t="s">
        <v>412</v>
      </c>
      <c r="H1378" s="8">
        <f>+SUMIF(Ajustes!$C:$C,'Balance de Prueba'!$E1378,Ajustes!E:E)</f>
        <v>0</v>
      </c>
      <c r="I1378" s="8">
        <f>+SUMIF(Ajustes!$C:$C,'Balance de Prueba'!$E1378,Ajustes!F:F)</f>
        <v>0</v>
      </c>
      <c r="J1378" s="3">
        <f t="shared" si="88"/>
        <v>-50600</v>
      </c>
    </row>
    <row r="1379" spans="1:10" ht="12.75" hidden="1" customHeight="1" x14ac:dyDescent="0.3">
      <c r="A1379" s="2" t="str">
        <f t="shared" si="89"/>
        <v>23</v>
      </c>
      <c r="B1379" s="2" t="str">
        <f t="shared" si="86"/>
        <v>2380</v>
      </c>
      <c r="C1379" s="2">
        <v>23809545</v>
      </c>
      <c r="D1379" s="2">
        <v>8013070</v>
      </c>
      <c r="E1379" s="2" t="str">
        <f t="shared" si="87"/>
        <v>238095458013070</v>
      </c>
      <c r="F1379" s="8">
        <v>-499800</v>
      </c>
      <c r="G1379" s="2" t="s">
        <v>1251</v>
      </c>
      <c r="H1379" s="8">
        <f>+SUMIF(Ajustes!$C:$C,'Balance de Prueba'!$E1379,Ajustes!E:E)</f>
        <v>0</v>
      </c>
      <c r="I1379" s="8">
        <f>+SUMIF(Ajustes!$C:$C,'Balance de Prueba'!$E1379,Ajustes!F:F)</f>
        <v>0</v>
      </c>
      <c r="J1379" s="3">
        <f t="shared" si="88"/>
        <v>-499800</v>
      </c>
    </row>
    <row r="1380" spans="1:10" ht="12.75" hidden="1" customHeight="1" x14ac:dyDescent="0.3">
      <c r="A1380" s="2" t="str">
        <f t="shared" si="89"/>
        <v>23</v>
      </c>
      <c r="B1380" s="2" t="str">
        <f t="shared" si="86"/>
        <v>2380</v>
      </c>
      <c r="C1380" s="2">
        <v>23809545</v>
      </c>
      <c r="D1380" s="2">
        <v>8015837</v>
      </c>
      <c r="E1380" s="2" t="str">
        <f t="shared" si="87"/>
        <v>238095458015837</v>
      </c>
      <c r="F1380" s="8">
        <v>-182200</v>
      </c>
      <c r="G1380" s="2" t="s">
        <v>1252</v>
      </c>
      <c r="H1380" s="8">
        <f>+SUMIF(Ajustes!$C:$C,'Balance de Prueba'!$E1380,Ajustes!E:E)</f>
        <v>0</v>
      </c>
      <c r="I1380" s="8">
        <f>+SUMIF(Ajustes!$C:$C,'Balance de Prueba'!$E1380,Ajustes!F:F)</f>
        <v>0</v>
      </c>
      <c r="J1380" s="3">
        <f t="shared" si="88"/>
        <v>-182200</v>
      </c>
    </row>
    <row r="1381" spans="1:10" ht="12.75" hidden="1" customHeight="1" x14ac:dyDescent="0.3">
      <c r="A1381" s="2" t="str">
        <f t="shared" si="89"/>
        <v>23</v>
      </c>
      <c r="B1381" s="2" t="str">
        <f t="shared" si="86"/>
        <v>2380</v>
      </c>
      <c r="C1381" s="2">
        <v>23809545</v>
      </c>
      <c r="D1381" s="2">
        <v>8016183</v>
      </c>
      <c r="E1381" s="2" t="str">
        <f t="shared" si="87"/>
        <v>238095458016183</v>
      </c>
      <c r="F1381" s="8">
        <v>-74600</v>
      </c>
      <c r="G1381" s="2" t="s">
        <v>1253</v>
      </c>
      <c r="H1381" s="8">
        <f>+SUMIF(Ajustes!$C:$C,'Balance de Prueba'!$E1381,Ajustes!E:E)</f>
        <v>0</v>
      </c>
      <c r="I1381" s="8">
        <f>+SUMIF(Ajustes!$C:$C,'Balance de Prueba'!$E1381,Ajustes!F:F)</f>
        <v>0</v>
      </c>
      <c r="J1381" s="3">
        <f t="shared" si="88"/>
        <v>-74600</v>
      </c>
    </row>
    <row r="1382" spans="1:10" ht="12.75" hidden="1" customHeight="1" x14ac:dyDescent="0.3">
      <c r="A1382" s="2" t="str">
        <f t="shared" si="89"/>
        <v>23</v>
      </c>
      <c r="B1382" s="2" t="str">
        <f t="shared" si="86"/>
        <v>2380</v>
      </c>
      <c r="C1382" s="2">
        <v>23809545</v>
      </c>
      <c r="D1382" s="2">
        <v>8300202</v>
      </c>
      <c r="E1382" s="2" t="str">
        <f t="shared" si="87"/>
        <v>238095458300202</v>
      </c>
      <c r="F1382" s="8">
        <v>551151</v>
      </c>
      <c r="G1382" s="2" t="s">
        <v>1254</v>
      </c>
      <c r="H1382" s="8">
        <f>+SUMIF(Ajustes!$C:$C,'Balance de Prueba'!$E1382,Ajustes!E:E)</f>
        <v>0</v>
      </c>
      <c r="I1382" s="8">
        <f>+SUMIF(Ajustes!$C:$C,'Balance de Prueba'!$E1382,Ajustes!F:F)</f>
        <v>0</v>
      </c>
      <c r="J1382" s="3">
        <f t="shared" si="88"/>
        <v>551151</v>
      </c>
    </row>
    <row r="1383" spans="1:10" ht="12.75" hidden="1" customHeight="1" x14ac:dyDescent="0.3">
      <c r="A1383" s="2" t="str">
        <f t="shared" si="89"/>
        <v>23</v>
      </c>
      <c r="B1383" s="2" t="str">
        <f t="shared" si="86"/>
        <v>2380</v>
      </c>
      <c r="C1383" s="2">
        <v>23809545</v>
      </c>
      <c r="D1383" s="2">
        <v>10174614</v>
      </c>
      <c r="E1383" s="2" t="str">
        <f t="shared" si="87"/>
        <v>2380954510174614</v>
      </c>
      <c r="F1383" s="8">
        <v>-14400</v>
      </c>
      <c r="G1383" s="2" t="s">
        <v>1255</v>
      </c>
      <c r="H1383" s="8">
        <f>+SUMIF(Ajustes!$C:$C,'Balance de Prueba'!$E1383,Ajustes!E:E)</f>
        <v>0</v>
      </c>
      <c r="I1383" s="8">
        <f>+SUMIF(Ajustes!$C:$C,'Balance de Prueba'!$E1383,Ajustes!F:F)</f>
        <v>0</v>
      </c>
      <c r="J1383" s="3">
        <f t="shared" si="88"/>
        <v>-14400</v>
      </c>
    </row>
    <row r="1384" spans="1:10" ht="12.75" hidden="1" customHeight="1" x14ac:dyDescent="0.3">
      <c r="A1384" s="2" t="str">
        <f t="shared" si="89"/>
        <v>23</v>
      </c>
      <c r="B1384" s="2" t="str">
        <f t="shared" si="86"/>
        <v>2380</v>
      </c>
      <c r="C1384" s="2">
        <v>23809545</v>
      </c>
      <c r="D1384" s="2">
        <v>10529119</v>
      </c>
      <c r="E1384" s="2" t="str">
        <f t="shared" si="87"/>
        <v>2380954510529119</v>
      </c>
      <c r="F1384" s="8">
        <v>-55000</v>
      </c>
      <c r="G1384" s="2" t="s">
        <v>1256</v>
      </c>
      <c r="H1384" s="8">
        <f>+SUMIF(Ajustes!$C:$C,'Balance de Prueba'!$E1384,Ajustes!E:E)</f>
        <v>0</v>
      </c>
      <c r="I1384" s="8">
        <f>+SUMIF(Ajustes!$C:$C,'Balance de Prueba'!$E1384,Ajustes!F:F)</f>
        <v>0</v>
      </c>
      <c r="J1384" s="3">
        <f t="shared" si="88"/>
        <v>-55000</v>
      </c>
    </row>
    <row r="1385" spans="1:10" ht="12.75" hidden="1" customHeight="1" x14ac:dyDescent="0.3">
      <c r="A1385" s="2" t="str">
        <f t="shared" si="89"/>
        <v>23</v>
      </c>
      <c r="B1385" s="2" t="str">
        <f t="shared" si="86"/>
        <v>2380</v>
      </c>
      <c r="C1385" s="2">
        <v>23809545</v>
      </c>
      <c r="D1385" s="2">
        <v>15400925</v>
      </c>
      <c r="E1385" s="2" t="str">
        <f t="shared" si="87"/>
        <v>2380954515400925</v>
      </c>
      <c r="F1385" s="8">
        <v>-148000</v>
      </c>
      <c r="G1385" s="2" t="s">
        <v>1257</v>
      </c>
      <c r="H1385" s="8">
        <f>+SUMIF(Ajustes!$C:$C,'Balance de Prueba'!$E1385,Ajustes!E:E)</f>
        <v>0</v>
      </c>
      <c r="I1385" s="8">
        <f>+SUMIF(Ajustes!$C:$C,'Balance de Prueba'!$E1385,Ajustes!F:F)</f>
        <v>0</v>
      </c>
      <c r="J1385" s="3">
        <f t="shared" si="88"/>
        <v>-148000</v>
      </c>
    </row>
    <row r="1386" spans="1:10" ht="12.75" hidden="1" customHeight="1" x14ac:dyDescent="0.3">
      <c r="A1386" s="2" t="str">
        <f t="shared" si="89"/>
        <v>23</v>
      </c>
      <c r="B1386" s="2" t="str">
        <f t="shared" si="86"/>
        <v>2380</v>
      </c>
      <c r="C1386" s="2">
        <v>23809545</v>
      </c>
      <c r="D1386" s="2">
        <v>21449220</v>
      </c>
      <c r="E1386" s="2" t="str">
        <f t="shared" si="87"/>
        <v>2380954521449220</v>
      </c>
      <c r="F1386" s="8">
        <v>-100800</v>
      </c>
      <c r="G1386" s="2" t="s">
        <v>1258</v>
      </c>
      <c r="H1386" s="8">
        <f>+SUMIF(Ajustes!$C:$C,'Balance de Prueba'!$E1386,Ajustes!E:E)</f>
        <v>0</v>
      </c>
      <c r="I1386" s="8">
        <f>+SUMIF(Ajustes!$C:$C,'Balance de Prueba'!$E1386,Ajustes!F:F)</f>
        <v>0</v>
      </c>
      <c r="J1386" s="3">
        <f t="shared" si="88"/>
        <v>-100800</v>
      </c>
    </row>
    <row r="1387" spans="1:10" ht="12.75" hidden="1" customHeight="1" x14ac:dyDescent="0.3">
      <c r="A1387" s="2" t="str">
        <f t="shared" si="89"/>
        <v>23</v>
      </c>
      <c r="B1387" s="2" t="str">
        <f t="shared" si="86"/>
        <v>2380</v>
      </c>
      <c r="C1387" s="2">
        <v>23809545</v>
      </c>
      <c r="D1387" s="2">
        <v>29598415</v>
      </c>
      <c r="E1387" s="2" t="str">
        <f t="shared" si="87"/>
        <v>2380954529598415</v>
      </c>
      <c r="F1387" s="8">
        <v>-19200</v>
      </c>
      <c r="G1387" s="2" t="s">
        <v>1259</v>
      </c>
      <c r="H1387" s="8">
        <f>+SUMIF(Ajustes!$C:$C,'Balance de Prueba'!$E1387,Ajustes!E:E)</f>
        <v>0</v>
      </c>
      <c r="I1387" s="8">
        <f>+SUMIF(Ajustes!$C:$C,'Balance de Prueba'!$E1387,Ajustes!F:F)</f>
        <v>0</v>
      </c>
      <c r="J1387" s="3">
        <f t="shared" si="88"/>
        <v>-19200</v>
      </c>
    </row>
    <row r="1388" spans="1:10" ht="12.75" hidden="1" customHeight="1" x14ac:dyDescent="0.3">
      <c r="A1388" s="2" t="str">
        <f t="shared" si="89"/>
        <v>23</v>
      </c>
      <c r="B1388" s="2" t="str">
        <f t="shared" si="86"/>
        <v>2380</v>
      </c>
      <c r="C1388" s="2">
        <v>23809545</v>
      </c>
      <c r="D1388" s="2">
        <v>70251840</v>
      </c>
      <c r="E1388" s="2" t="str">
        <f t="shared" si="87"/>
        <v>2380954570251840</v>
      </c>
      <c r="F1388" s="8">
        <v>-150000</v>
      </c>
      <c r="G1388" s="2" t="s">
        <v>416</v>
      </c>
      <c r="H1388" s="8">
        <f>+SUMIF(Ajustes!$C:$C,'Balance de Prueba'!$E1388,Ajustes!E:E)</f>
        <v>0</v>
      </c>
      <c r="I1388" s="8">
        <f>+SUMIF(Ajustes!$C:$C,'Balance de Prueba'!$E1388,Ajustes!F:F)</f>
        <v>0</v>
      </c>
      <c r="J1388" s="3">
        <f t="shared" si="88"/>
        <v>-150000</v>
      </c>
    </row>
    <row r="1389" spans="1:10" ht="12.75" hidden="1" customHeight="1" x14ac:dyDescent="0.3">
      <c r="A1389" s="2" t="str">
        <f t="shared" si="89"/>
        <v>23</v>
      </c>
      <c r="B1389" s="2" t="str">
        <f t="shared" si="86"/>
        <v>2380</v>
      </c>
      <c r="C1389" s="2">
        <v>23809545</v>
      </c>
      <c r="D1389" s="2">
        <v>98450020</v>
      </c>
      <c r="E1389" s="2" t="str">
        <f t="shared" si="87"/>
        <v>2380954598450020</v>
      </c>
      <c r="F1389" s="8">
        <v>-329600</v>
      </c>
      <c r="G1389" s="2" t="s">
        <v>1260</v>
      </c>
      <c r="H1389" s="8">
        <f>+SUMIF(Ajustes!$C:$C,'Balance de Prueba'!$E1389,Ajustes!E:E)</f>
        <v>0</v>
      </c>
      <c r="I1389" s="8">
        <f>+SUMIF(Ajustes!$C:$C,'Balance de Prueba'!$E1389,Ajustes!F:F)</f>
        <v>0</v>
      </c>
      <c r="J1389" s="3">
        <f t="shared" si="88"/>
        <v>-329600</v>
      </c>
    </row>
    <row r="1390" spans="1:10" ht="12.75" hidden="1" customHeight="1" x14ac:dyDescent="0.3">
      <c r="A1390" s="2" t="str">
        <f t="shared" si="89"/>
        <v>23</v>
      </c>
      <c r="B1390" s="2" t="str">
        <f t="shared" si="86"/>
        <v>2380</v>
      </c>
      <c r="C1390" s="2">
        <v>23809545</v>
      </c>
      <c r="D1390" s="2">
        <v>800037800</v>
      </c>
      <c r="E1390" s="2" t="str">
        <f t="shared" si="87"/>
        <v>23809545800037800</v>
      </c>
      <c r="F1390" s="8">
        <v>-703667</v>
      </c>
      <c r="G1390" s="2" t="s">
        <v>1130</v>
      </c>
      <c r="H1390" s="8">
        <f>+SUMIF(Ajustes!$C:$C,'Balance de Prueba'!$E1390,Ajustes!E:E)</f>
        <v>0</v>
      </c>
      <c r="I1390" s="8">
        <f>+SUMIF(Ajustes!$C:$C,'Balance de Prueba'!$E1390,Ajustes!F:F)</f>
        <v>0</v>
      </c>
      <c r="J1390" s="3">
        <f t="shared" si="88"/>
        <v>-703667</v>
      </c>
    </row>
    <row r="1391" spans="1:10" ht="12.75" hidden="1" customHeight="1" x14ac:dyDescent="0.3">
      <c r="A1391" s="2" t="str">
        <f t="shared" si="89"/>
        <v>23</v>
      </c>
      <c r="B1391" s="2" t="str">
        <f t="shared" si="86"/>
        <v>2380</v>
      </c>
      <c r="C1391" s="2">
        <v>23809545</v>
      </c>
      <c r="D1391" s="2">
        <v>800215775</v>
      </c>
      <c r="E1391" s="2" t="str">
        <f t="shared" si="87"/>
        <v>23809545800215775</v>
      </c>
      <c r="F1391" s="8">
        <v>-53324</v>
      </c>
      <c r="G1391" s="2" t="s">
        <v>1261</v>
      </c>
      <c r="H1391" s="8">
        <f>+SUMIF(Ajustes!$C:$C,'Balance de Prueba'!$E1391,Ajustes!E:E)</f>
        <v>0</v>
      </c>
      <c r="I1391" s="8">
        <f>+SUMIF(Ajustes!$C:$C,'Balance de Prueba'!$E1391,Ajustes!F:F)</f>
        <v>0</v>
      </c>
      <c r="J1391" s="3">
        <f t="shared" si="88"/>
        <v>-53324</v>
      </c>
    </row>
    <row r="1392" spans="1:10" ht="12.75" hidden="1" customHeight="1" x14ac:dyDescent="0.3">
      <c r="A1392" s="2" t="str">
        <f t="shared" si="89"/>
        <v>23</v>
      </c>
      <c r="B1392" s="2" t="str">
        <f t="shared" si="86"/>
        <v>2380</v>
      </c>
      <c r="C1392" s="2">
        <v>23809545</v>
      </c>
      <c r="D1392" s="2">
        <v>830017271</v>
      </c>
      <c r="E1392" s="2" t="str">
        <f t="shared" si="87"/>
        <v>23809545830017271</v>
      </c>
      <c r="F1392" s="8">
        <v>-2445051</v>
      </c>
      <c r="G1392" s="2" t="s">
        <v>1108</v>
      </c>
      <c r="H1392" s="8">
        <f>+SUMIF(Ajustes!$C:$C,'Balance de Prueba'!$E1392,Ajustes!E:E)</f>
        <v>0</v>
      </c>
      <c r="I1392" s="8">
        <f>+SUMIF(Ajustes!$C:$C,'Balance de Prueba'!$E1392,Ajustes!F:F)</f>
        <v>0</v>
      </c>
      <c r="J1392" s="3">
        <f t="shared" si="88"/>
        <v>-2445051</v>
      </c>
    </row>
    <row r="1393" spans="1:10" ht="12.75" hidden="1" customHeight="1" x14ac:dyDescent="0.3">
      <c r="A1393" s="2" t="str">
        <f t="shared" si="89"/>
        <v>23</v>
      </c>
      <c r="B1393" s="2" t="str">
        <f t="shared" si="86"/>
        <v>2380</v>
      </c>
      <c r="C1393" s="2">
        <v>23809545</v>
      </c>
      <c r="D1393" s="2">
        <v>860013951</v>
      </c>
      <c r="E1393" s="2" t="str">
        <f t="shared" si="87"/>
        <v>23809545860013951</v>
      </c>
      <c r="F1393" s="8">
        <v>-748050</v>
      </c>
      <c r="G1393" s="2" t="s">
        <v>1262</v>
      </c>
      <c r="H1393" s="8">
        <f>+SUMIF(Ajustes!$C:$C,'Balance de Prueba'!$E1393,Ajustes!E:E)</f>
        <v>0</v>
      </c>
      <c r="I1393" s="8">
        <f>+SUMIF(Ajustes!$C:$C,'Balance de Prueba'!$E1393,Ajustes!F:F)</f>
        <v>0</v>
      </c>
      <c r="J1393" s="3">
        <f t="shared" si="88"/>
        <v>-748050</v>
      </c>
    </row>
    <row r="1394" spans="1:10" ht="12.75" hidden="1" customHeight="1" x14ac:dyDescent="0.3">
      <c r="A1394" s="2" t="str">
        <f t="shared" si="89"/>
        <v>23</v>
      </c>
      <c r="B1394" s="2" t="str">
        <f t="shared" si="86"/>
        <v>2380</v>
      </c>
      <c r="C1394" s="2">
        <v>23809545</v>
      </c>
      <c r="D1394" s="2">
        <v>890902266</v>
      </c>
      <c r="E1394" s="2" t="str">
        <f t="shared" si="87"/>
        <v>23809545890902266</v>
      </c>
      <c r="F1394" s="8">
        <v>-7491757</v>
      </c>
      <c r="G1394" s="2" t="s">
        <v>1152</v>
      </c>
      <c r="H1394" s="8">
        <f>+SUMIF(Ajustes!$C:$C,'Balance de Prueba'!$E1394,Ajustes!E:E)</f>
        <v>0</v>
      </c>
      <c r="I1394" s="8">
        <f>+SUMIF(Ajustes!$C:$C,'Balance de Prueba'!$E1394,Ajustes!F:F)</f>
        <v>0</v>
      </c>
      <c r="J1394" s="3">
        <f t="shared" si="88"/>
        <v>-7491757</v>
      </c>
    </row>
    <row r="1395" spans="1:10" ht="12.75" hidden="1" customHeight="1" x14ac:dyDescent="0.3">
      <c r="A1395" s="2" t="str">
        <f t="shared" si="89"/>
        <v>23</v>
      </c>
      <c r="B1395" s="2" t="str">
        <f t="shared" si="86"/>
        <v>2380</v>
      </c>
      <c r="C1395" s="2">
        <v>23809545</v>
      </c>
      <c r="D1395" s="2">
        <v>890903938</v>
      </c>
      <c r="E1395" s="2" t="str">
        <f t="shared" si="87"/>
        <v>23809545890903938</v>
      </c>
      <c r="F1395" s="8">
        <v>-4178902</v>
      </c>
      <c r="G1395" s="2" t="s">
        <v>36</v>
      </c>
      <c r="H1395" s="8">
        <f>+SUMIF(Ajustes!$C:$C,'Balance de Prueba'!$E1395,Ajustes!E:E)</f>
        <v>0</v>
      </c>
      <c r="I1395" s="8">
        <f>+SUMIF(Ajustes!$C:$C,'Balance de Prueba'!$E1395,Ajustes!F:F)</f>
        <v>0</v>
      </c>
      <c r="J1395" s="3">
        <f t="shared" si="88"/>
        <v>-4178902</v>
      </c>
    </row>
    <row r="1396" spans="1:10" ht="12.75" hidden="1" customHeight="1" x14ac:dyDescent="0.3">
      <c r="A1396" s="2" t="str">
        <f t="shared" si="89"/>
        <v>23</v>
      </c>
      <c r="B1396" s="2" t="str">
        <f t="shared" si="86"/>
        <v>2380</v>
      </c>
      <c r="C1396" s="2">
        <v>23809545</v>
      </c>
      <c r="D1396" s="2">
        <v>890905331</v>
      </c>
      <c r="E1396" s="2" t="str">
        <f t="shared" si="87"/>
        <v>23809545890905331</v>
      </c>
      <c r="F1396" s="8">
        <v>-170000</v>
      </c>
      <c r="G1396" s="2" t="s">
        <v>385</v>
      </c>
      <c r="H1396" s="8">
        <f>+SUMIF(Ajustes!$C:$C,'Balance de Prueba'!$E1396,Ajustes!E:E)</f>
        <v>0</v>
      </c>
      <c r="I1396" s="8">
        <f>+SUMIF(Ajustes!$C:$C,'Balance de Prueba'!$E1396,Ajustes!F:F)</f>
        <v>0</v>
      </c>
      <c r="J1396" s="3">
        <f t="shared" si="88"/>
        <v>-170000</v>
      </c>
    </row>
    <row r="1397" spans="1:10" ht="12.75" hidden="1" customHeight="1" x14ac:dyDescent="0.3">
      <c r="A1397" s="2" t="str">
        <f t="shared" si="89"/>
        <v>23</v>
      </c>
      <c r="B1397" s="2" t="str">
        <f t="shared" si="86"/>
        <v>2380</v>
      </c>
      <c r="C1397" s="2">
        <v>23809546</v>
      </c>
      <c r="D1397" s="2">
        <v>3625931</v>
      </c>
      <c r="E1397" s="2" t="str">
        <f t="shared" si="87"/>
        <v>238095463625931</v>
      </c>
      <c r="F1397" s="8">
        <v>-50160</v>
      </c>
      <c r="G1397" s="2" t="s">
        <v>1263</v>
      </c>
      <c r="H1397" s="8">
        <f>+SUMIF(Ajustes!$C:$C,'Balance de Prueba'!$E1397,Ajustes!E:E)</f>
        <v>0</v>
      </c>
      <c r="I1397" s="8">
        <f>+SUMIF(Ajustes!$C:$C,'Balance de Prueba'!$E1397,Ajustes!F:F)</f>
        <v>0</v>
      </c>
      <c r="J1397" s="3">
        <f t="shared" si="88"/>
        <v>-50160</v>
      </c>
    </row>
    <row r="1398" spans="1:10" ht="12.75" hidden="1" customHeight="1" x14ac:dyDescent="0.3">
      <c r="A1398" s="2" t="str">
        <f t="shared" si="89"/>
        <v>23</v>
      </c>
      <c r="B1398" s="2" t="str">
        <f t="shared" si="86"/>
        <v>2380</v>
      </c>
      <c r="C1398" s="2">
        <v>23809546</v>
      </c>
      <c r="D1398" s="2">
        <v>10095003</v>
      </c>
      <c r="E1398" s="2" t="str">
        <f t="shared" si="87"/>
        <v>2380954610095003</v>
      </c>
      <c r="F1398" s="8">
        <v>-16920</v>
      </c>
      <c r="G1398" s="2" t="s">
        <v>1264</v>
      </c>
      <c r="H1398" s="8">
        <f>+SUMIF(Ajustes!$C:$C,'Balance de Prueba'!$E1398,Ajustes!E:E)</f>
        <v>0</v>
      </c>
      <c r="I1398" s="8">
        <f>+SUMIF(Ajustes!$C:$C,'Balance de Prueba'!$E1398,Ajustes!F:F)</f>
        <v>0</v>
      </c>
      <c r="J1398" s="3">
        <f t="shared" si="88"/>
        <v>-16920</v>
      </c>
    </row>
    <row r="1399" spans="1:10" ht="12.75" hidden="1" customHeight="1" x14ac:dyDescent="0.3">
      <c r="A1399" s="2" t="str">
        <f t="shared" si="89"/>
        <v>23</v>
      </c>
      <c r="B1399" s="2" t="str">
        <f t="shared" si="86"/>
        <v>2380</v>
      </c>
      <c r="C1399" s="2">
        <v>23809546</v>
      </c>
      <c r="D1399" s="2">
        <v>22128756</v>
      </c>
      <c r="E1399" s="2" t="str">
        <f t="shared" si="87"/>
        <v>2380954622128756</v>
      </c>
      <c r="F1399" s="8">
        <v>-23160</v>
      </c>
      <c r="G1399" s="2" t="s">
        <v>1265</v>
      </c>
      <c r="H1399" s="8">
        <f>+SUMIF(Ajustes!$C:$C,'Balance de Prueba'!$E1399,Ajustes!E:E)</f>
        <v>0</v>
      </c>
      <c r="I1399" s="8">
        <f>+SUMIF(Ajustes!$C:$C,'Balance de Prueba'!$E1399,Ajustes!F:F)</f>
        <v>0</v>
      </c>
      <c r="J1399" s="3">
        <f t="shared" si="88"/>
        <v>-23160</v>
      </c>
    </row>
    <row r="1400" spans="1:10" ht="12.75" hidden="1" customHeight="1" x14ac:dyDescent="0.3">
      <c r="A1400" s="2" t="str">
        <f t="shared" si="89"/>
        <v>23</v>
      </c>
      <c r="B1400" s="2" t="str">
        <f t="shared" si="86"/>
        <v>2380</v>
      </c>
      <c r="C1400" s="2">
        <v>23809546</v>
      </c>
      <c r="D1400" s="2">
        <v>70080085</v>
      </c>
      <c r="E1400" s="2" t="str">
        <f t="shared" si="87"/>
        <v>2380954670080085</v>
      </c>
      <c r="F1400" s="8">
        <v>-20140</v>
      </c>
      <c r="G1400" s="2" t="s">
        <v>1266</v>
      </c>
      <c r="H1400" s="8">
        <f>+SUMIF(Ajustes!$C:$C,'Balance de Prueba'!$E1400,Ajustes!E:E)</f>
        <v>0</v>
      </c>
      <c r="I1400" s="8">
        <f>+SUMIF(Ajustes!$C:$C,'Balance de Prueba'!$E1400,Ajustes!F:F)</f>
        <v>0</v>
      </c>
      <c r="J1400" s="3">
        <f t="shared" si="88"/>
        <v>-20140</v>
      </c>
    </row>
    <row r="1401" spans="1:10" ht="12.75" hidden="1" customHeight="1" x14ac:dyDescent="0.3">
      <c r="A1401" s="2" t="str">
        <f t="shared" si="89"/>
        <v>23</v>
      </c>
      <c r="B1401" s="2" t="str">
        <f t="shared" si="86"/>
        <v>2380</v>
      </c>
      <c r="C1401" s="2">
        <v>23809546</v>
      </c>
      <c r="D1401" s="2">
        <v>70850218</v>
      </c>
      <c r="E1401" s="2" t="str">
        <f t="shared" si="87"/>
        <v>2380954670850218</v>
      </c>
      <c r="F1401" s="8">
        <v>-32520</v>
      </c>
      <c r="G1401" s="2" t="s">
        <v>1267</v>
      </c>
      <c r="H1401" s="8">
        <f>+SUMIF(Ajustes!$C:$C,'Balance de Prueba'!$E1401,Ajustes!E:E)</f>
        <v>0</v>
      </c>
      <c r="I1401" s="8">
        <f>+SUMIF(Ajustes!$C:$C,'Balance de Prueba'!$E1401,Ajustes!F:F)</f>
        <v>0</v>
      </c>
      <c r="J1401" s="3">
        <f t="shared" si="88"/>
        <v>-32520</v>
      </c>
    </row>
    <row r="1402" spans="1:10" ht="12.75" hidden="1" customHeight="1" x14ac:dyDescent="0.3">
      <c r="A1402" s="2" t="str">
        <f t="shared" si="89"/>
        <v>23</v>
      </c>
      <c r="B1402" s="2" t="str">
        <f t="shared" si="86"/>
        <v>2380</v>
      </c>
      <c r="C1402" s="2">
        <v>23809546</v>
      </c>
      <c r="D1402" s="2">
        <v>70852859</v>
      </c>
      <c r="E1402" s="2" t="str">
        <f t="shared" si="87"/>
        <v>2380954670852859</v>
      </c>
      <c r="F1402" s="8">
        <v>-6600</v>
      </c>
      <c r="G1402" s="2" t="s">
        <v>1268</v>
      </c>
      <c r="H1402" s="8">
        <f>+SUMIF(Ajustes!$C:$C,'Balance de Prueba'!$E1402,Ajustes!E:E)</f>
        <v>0</v>
      </c>
      <c r="I1402" s="8">
        <f>+SUMIF(Ajustes!$C:$C,'Balance de Prueba'!$E1402,Ajustes!F:F)</f>
        <v>0</v>
      </c>
      <c r="J1402" s="3">
        <f t="shared" si="88"/>
        <v>-6600</v>
      </c>
    </row>
    <row r="1403" spans="1:10" ht="12.75" hidden="1" customHeight="1" x14ac:dyDescent="0.3">
      <c r="A1403" s="2" t="str">
        <f t="shared" si="89"/>
        <v>23</v>
      </c>
      <c r="B1403" s="2" t="str">
        <f t="shared" si="86"/>
        <v>2380</v>
      </c>
      <c r="C1403" s="2">
        <v>23809546</v>
      </c>
      <c r="D1403" s="2">
        <v>70853968</v>
      </c>
      <c r="E1403" s="2" t="str">
        <f t="shared" si="87"/>
        <v>2380954670853968</v>
      </c>
      <c r="F1403" s="8">
        <v>-49320</v>
      </c>
      <c r="G1403" s="2" t="s">
        <v>1269</v>
      </c>
      <c r="H1403" s="8">
        <f>+SUMIF(Ajustes!$C:$C,'Balance de Prueba'!$E1403,Ajustes!E:E)</f>
        <v>0</v>
      </c>
      <c r="I1403" s="8">
        <f>+SUMIF(Ajustes!$C:$C,'Balance de Prueba'!$E1403,Ajustes!F:F)</f>
        <v>0</v>
      </c>
      <c r="J1403" s="3">
        <f t="shared" si="88"/>
        <v>-49320</v>
      </c>
    </row>
    <row r="1404" spans="1:10" ht="12.75" hidden="1" customHeight="1" x14ac:dyDescent="0.3">
      <c r="A1404" s="2" t="str">
        <f t="shared" si="89"/>
        <v>23</v>
      </c>
      <c r="B1404" s="2" t="str">
        <f t="shared" si="86"/>
        <v>2380</v>
      </c>
      <c r="C1404" s="2">
        <v>23809546</v>
      </c>
      <c r="D1404" s="2">
        <v>70854427</v>
      </c>
      <c r="E1404" s="2" t="str">
        <f t="shared" si="87"/>
        <v>2380954670854427</v>
      </c>
      <c r="F1404" s="8">
        <v>-62160</v>
      </c>
      <c r="G1404" s="2" t="s">
        <v>1270</v>
      </c>
      <c r="H1404" s="8">
        <f>+SUMIF(Ajustes!$C:$C,'Balance de Prueba'!$E1404,Ajustes!E:E)</f>
        <v>0</v>
      </c>
      <c r="I1404" s="8">
        <f>+SUMIF(Ajustes!$C:$C,'Balance de Prueba'!$E1404,Ajustes!F:F)</f>
        <v>0</v>
      </c>
      <c r="J1404" s="3">
        <f t="shared" si="88"/>
        <v>-62160</v>
      </c>
    </row>
    <row r="1405" spans="1:10" ht="12.75" hidden="1" customHeight="1" x14ac:dyDescent="0.3">
      <c r="A1405" s="2" t="str">
        <f t="shared" si="89"/>
        <v>23</v>
      </c>
      <c r="B1405" s="2" t="str">
        <f t="shared" si="86"/>
        <v>2380</v>
      </c>
      <c r="C1405" s="2">
        <v>23809546</v>
      </c>
      <c r="D1405" s="2">
        <v>70854889</v>
      </c>
      <c r="E1405" s="2" t="str">
        <f t="shared" si="87"/>
        <v>2380954670854889</v>
      </c>
      <c r="F1405" s="8">
        <v>-5520</v>
      </c>
      <c r="G1405" s="2" t="s">
        <v>1271</v>
      </c>
      <c r="H1405" s="8">
        <f>+SUMIF(Ajustes!$C:$C,'Balance de Prueba'!$E1405,Ajustes!E:E)</f>
        <v>0</v>
      </c>
      <c r="I1405" s="8">
        <f>+SUMIF(Ajustes!$C:$C,'Balance de Prueba'!$E1405,Ajustes!F:F)</f>
        <v>0</v>
      </c>
      <c r="J1405" s="3">
        <f t="shared" si="88"/>
        <v>-5520</v>
      </c>
    </row>
    <row r="1406" spans="1:10" ht="12.75" hidden="1" customHeight="1" x14ac:dyDescent="0.3">
      <c r="A1406" s="2" t="str">
        <f t="shared" si="89"/>
        <v>23</v>
      </c>
      <c r="B1406" s="2" t="str">
        <f t="shared" si="86"/>
        <v>2380</v>
      </c>
      <c r="C1406" s="2">
        <v>23809546</v>
      </c>
      <c r="D1406" s="2">
        <v>70855585</v>
      </c>
      <c r="E1406" s="2" t="str">
        <f t="shared" si="87"/>
        <v>2380954670855585</v>
      </c>
      <c r="F1406" s="8">
        <v>-56640</v>
      </c>
      <c r="G1406" s="2" t="s">
        <v>1272</v>
      </c>
      <c r="H1406" s="8">
        <f>+SUMIF(Ajustes!$C:$C,'Balance de Prueba'!$E1406,Ajustes!E:E)</f>
        <v>0</v>
      </c>
      <c r="I1406" s="8">
        <f>+SUMIF(Ajustes!$C:$C,'Balance de Prueba'!$E1406,Ajustes!F:F)</f>
        <v>0</v>
      </c>
      <c r="J1406" s="3">
        <f t="shared" si="88"/>
        <v>-56640</v>
      </c>
    </row>
    <row r="1407" spans="1:10" ht="12.75" hidden="1" customHeight="1" x14ac:dyDescent="0.3">
      <c r="A1407" s="2" t="str">
        <f t="shared" si="89"/>
        <v>24</v>
      </c>
      <c r="B1407" s="2" t="str">
        <f t="shared" si="86"/>
        <v>2408</v>
      </c>
      <c r="C1407" s="2">
        <v>24080502</v>
      </c>
      <c r="E1407" s="2" t="str">
        <f t="shared" si="87"/>
        <v>24080502</v>
      </c>
      <c r="F1407" s="8">
        <v>-2248994721</v>
      </c>
      <c r="G1407" s="2" t="s">
        <v>1273</v>
      </c>
      <c r="H1407" s="8">
        <f>+SUMIF(Ajustes!$C:$C,'Balance de Prueba'!$E1407,Ajustes!E:E)</f>
        <v>0</v>
      </c>
      <c r="I1407" s="8">
        <f>+SUMIF(Ajustes!$C:$C,'Balance de Prueba'!$E1407,Ajustes!F:F)</f>
        <v>0</v>
      </c>
      <c r="J1407" s="3">
        <f t="shared" si="88"/>
        <v>-2248994721</v>
      </c>
    </row>
    <row r="1408" spans="1:10" ht="12.75" hidden="1" customHeight="1" x14ac:dyDescent="0.3">
      <c r="A1408" s="2" t="str">
        <f t="shared" si="89"/>
        <v>24</v>
      </c>
      <c r="B1408" s="2" t="str">
        <f t="shared" si="86"/>
        <v>2408</v>
      </c>
      <c r="C1408" s="2">
        <v>24080503</v>
      </c>
      <c r="E1408" s="2" t="str">
        <f t="shared" si="87"/>
        <v>24080503</v>
      </c>
      <c r="F1408" s="8">
        <v>-7907866</v>
      </c>
      <c r="G1408" s="2" t="s">
        <v>1274</v>
      </c>
      <c r="H1408" s="8">
        <f>+SUMIF(Ajustes!$C:$C,'Balance de Prueba'!$E1408,Ajustes!E:E)</f>
        <v>0</v>
      </c>
      <c r="I1408" s="8">
        <f>+SUMIF(Ajustes!$C:$C,'Balance de Prueba'!$E1408,Ajustes!F:F)</f>
        <v>0</v>
      </c>
      <c r="J1408" s="3">
        <f t="shared" si="88"/>
        <v>-7907866</v>
      </c>
    </row>
    <row r="1409" spans="1:10" ht="12.75" hidden="1" customHeight="1" x14ac:dyDescent="0.3">
      <c r="A1409" s="2" t="str">
        <f t="shared" si="89"/>
        <v>24</v>
      </c>
      <c r="B1409" s="2" t="str">
        <f t="shared" si="86"/>
        <v>2408</v>
      </c>
      <c r="C1409" s="2">
        <v>24080505</v>
      </c>
      <c r="E1409" s="2" t="str">
        <f t="shared" si="87"/>
        <v>24080505</v>
      </c>
      <c r="F1409" s="8">
        <v>-443559</v>
      </c>
      <c r="G1409" s="2" t="s">
        <v>1275</v>
      </c>
      <c r="H1409" s="8">
        <f>+SUMIF(Ajustes!$C:$C,'Balance de Prueba'!$E1409,Ajustes!E:E)</f>
        <v>0</v>
      </c>
      <c r="I1409" s="8">
        <f>+SUMIF(Ajustes!$C:$C,'Balance de Prueba'!$E1409,Ajustes!F:F)</f>
        <v>0</v>
      </c>
      <c r="J1409" s="3">
        <f t="shared" si="88"/>
        <v>-443559</v>
      </c>
    </row>
    <row r="1410" spans="1:10" ht="12.75" hidden="1" customHeight="1" x14ac:dyDescent="0.3">
      <c r="A1410" s="2" t="str">
        <f t="shared" si="89"/>
        <v>24</v>
      </c>
      <c r="B1410" s="2" t="str">
        <f t="shared" si="86"/>
        <v>2408</v>
      </c>
      <c r="C1410" s="2">
        <v>24080507</v>
      </c>
      <c r="E1410" s="2" t="str">
        <f t="shared" si="87"/>
        <v>24080507</v>
      </c>
      <c r="F1410" s="8">
        <v>-6160750</v>
      </c>
      <c r="G1410" s="2" t="s">
        <v>1276</v>
      </c>
      <c r="H1410" s="8">
        <f>+SUMIF(Ajustes!$C:$C,'Balance de Prueba'!$E1410,Ajustes!E:E)</f>
        <v>0</v>
      </c>
      <c r="I1410" s="8">
        <f>+SUMIF(Ajustes!$C:$C,'Balance de Prueba'!$E1410,Ajustes!F:F)</f>
        <v>0</v>
      </c>
      <c r="J1410" s="3">
        <f t="shared" si="88"/>
        <v>-6160750</v>
      </c>
    </row>
    <row r="1411" spans="1:10" ht="12.75" hidden="1" customHeight="1" x14ac:dyDescent="0.3">
      <c r="A1411" s="2" t="str">
        <f t="shared" si="89"/>
        <v>24</v>
      </c>
      <c r="B1411" s="2" t="str">
        <f t="shared" si="86"/>
        <v>2408</v>
      </c>
      <c r="C1411" s="2">
        <v>24080511</v>
      </c>
      <c r="E1411" s="2" t="str">
        <f t="shared" si="87"/>
        <v>24080511</v>
      </c>
      <c r="F1411" s="8">
        <v>1622363438</v>
      </c>
      <c r="G1411" s="2" t="s">
        <v>1277</v>
      </c>
      <c r="H1411" s="8">
        <f>+SUMIF(Ajustes!$C:$C,'Balance de Prueba'!$E1411,Ajustes!E:E)</f>
        <v>0</v>
      </c>
      <c r="I1411" s="8">
        <f>+SUMIF(Ajustes!$C:$C,'Balance de Prueba'!$E1411,Ajustes!F:F)</f>
        <v>0</v>
      </c>
      <c r="J1411" s="3">
        <f t="shared" si="88"/>
        <v>1622363438</v>
      </c>
    </row>
    <row r="1412" spans="1:10" ht="12.75" hidden="1" customHeight="1" x14ac:dyDescent="0.3">
      <c r="A1412" s="2" t="str">
        <f t="shared" si="89"/>
        <v>24</v>
      </c>
      <c r="B1412" s="2" t="str">
        <f t="shared" si="86"/>
        <v>2408</v>
      </c>
      <c r="C1412" s="2">
        <v>24080513</v>
      </c>
      <c r="E1412" s="2" t="str">
        <f t="shared" si="87"/>
        <v>24080513</v>
      </c>
      <c r="F1412" s="8">
        <v>22464841</v>
      </c>
      <c r="G1412" s="2" t="s">
        <v>1278</v>
      </c>
      <c r="H1412" s="8">
        <f>+SUMIF(Ajustes!$C:$C,'Balance de Prueba'!$E1412,Ajustes!E:E)</f>
        <v>0</v>
      </c>
      <c r="I1412" s="8">
        <f>+SUMIF(Ajustes!$C:$C,'Balance de Prueba'!$E1412,Ajustes!F:F)</f>
        <v>0</v>
      </c>
      <c r="J1412" s="3">
        <f t="shared" si="88"/>
        <v>22464841</v>
      </c>
    </row>
    <row r="1413" spans="1:10" ht="12.75" hidden="1" customHeight="1" x14ac:dyDescent="0.3">
      <c r="A1413" s="2" t="str">
        <f t="shared" si="89"/>
        <v>24</v>
      </c>
      <c r="B1413" s="2" t="str">
        <f t="shared" si="86"/>
        <v>2408</v>
      </c>
      <c r="C1413" s="2">
        <v>24080514</v>
      </c>
      <c r="E1413" s="2" t="str">
        <f t="shared" si="87"/>
        <v>24080514</v>
      </c>
      <c r="F1413" s="8">
        <v>156992248</v>
      </c>
      <c r="G1413" s="2" t="s">
        <v>1279</v>
      </c>
      <c r="H1413" s="8">
        <f>+SUMIF(Ajustes!$C:$C,'Balance de Prueba'!$E1413,Ajustes!E:E)</f>
        <v>0</v>
      </c>
      <c r="I1413" s="8">
        <f>+SUMIF(Ajustes!$C:$C,'Balance de Prueba'!$E1413,Ajustes!F:F)</f>
        <v>0</v>
      </c>
      <c r="J1413" s="3">
        <f t="shared" si="88"/>
        <v>156992248</v>
      </c>
    </row>
    <row r="1414" spans="1:10" ht="12.75" hidden="1" customHeight="1" x14ac:dyDescent="0.3">
      <c r="A1414" s="2" t="str">
        <f t="shared" si="89"/>
        <v>24</v>
      </c>
      <c r="B1414" s="2" t="str">
        <f t="shared" ref="B1414:B1477" si="90">+LEFT(C1414,4)</f>
        <v>2408</v>
      </c>
      <c r="C1414" s="2">
        <v>24080515</v>
      </c>
      <c r="E1414" s="2" t="str">
        <f t="shared" ref="E1414:E1480" si="91">+C1414&amp;D1414</f>
        <v>24080515</v>
      </c>
      <c r="F1414" s="8">
        <v>-21077604</v>
      </c>
      <c r="G1414" s="2" t="s">
        <v>1280</v>
      </c>
      <c r="H1414" s="8">
        <f>+SUMIF(Ajustes!$C:$C,'Balance de Prueba'!$E1414,Ajustes!E:E)</f>
        <v>0</v>
      </c>
      <c r="I1414" s="8">
        <f>+SUMIF(Ajustes!$C:$C,'Balance de Prueba'!$E1414,Ajustes!F:F)</f>
        <v>0</v>
      </c>
      <c r="J1414" s="3">
        <f t="shared" ref="J1414:J1480" si="92">+F1414+H1414-I1414</f>
        <v>-21077604</v>
      </c>
    </row>
    <row r="1415" spans="1:10" ht="12.75" hidden="1" customHeight="1" x14ac:dyDescent="0.3">
      <c r="A1415" s="2" t="str">
        <f t="shared" si="89"/>
        <v>24</v>
      </c>
      <c r="B1415" s="2" t="str">
        <f t="shared" si="90"/>
        <v>2408</v>
      </c>
      <c r="C1415" s="2">
        <v>24080518</v>
      </c>
      <c r="E1415" s="2" t="str">
        <f t="shared" si="91"/>
        <v>24080518</v>
      </c>
      <c r="F1415" s="8">
        <v>-714127</v>
      </c>
      <c r="G1415" s="2" t="s">
        <v>1281</v>
      </c>
      <c r="H1415" s="8">
        <f>+SUMIF(Ajustes!$C:$C,'Balance de Prueba'!$E1415,Ajustes!E:E)</f>
        <v>0</v>
      </c>
      <c r="I1415" s="8">
        <f>+SUMIF(Ajustes!$C:$C,'Balance de Prueba'!$E1415,Ajustes!F:F)</f>
        <v>0</v>
      </c>
      <c r="J1415" s="3">
        <f t="shared" si="92"/>
        <v>-714127</v>
      </c>
    </row>
    <row r="1416" spans="1:10" ht="12.75" hidden="1" customHeight="1" x14ac:dyDescent="0.3">
      <c r="A1416" s="2" t="str">
        <f t="shared" si="89"/>
        <v>24</v>
      </c>
      <c r="B1416" s="2" t="str">
        <f t="shared" si="90"/>
        <v>2408</v>
      </c>
      <c r="C1416" s="2">
        <v>24080519</v>
      </c>
      <c r="E1416" s="2" t="str">
        <f t="shared" si="91"/>
        <v>24080519</v>
      </c>
      <c r="F1416" s="8">
        <v>883</v>
      </c>
      <c r="G1416" s="2" t="s">
        <v>1282</v>
      </c>
      <c r="H1416" s="8">
        <f>+SUMIF(Ajustes!$C:$C,'Balance de Prueba'!$E1416,Ajustes!E:E)</f>
        <v>0</v>
      </c>
      <c r="I1416" s="8">
        <f>+SUMIF(Ajustes!$C:$C,'Balance de Prueba'!$E1416,Ajustes!F:F)</f>
        <v>0</v>
      </c>
      <c r="J1416" s="3">
        <f t="shared" si="92"/>
        <v>883</v>
      </c>
    </row>
    <row r="1417" spans="1:10" ht="12.75" hidden="1" customHeight="1" x14ac:dyDescent="0.3">
      <c r="A1417" s="2" t="str">
        <f t="shared" ref="A1417:A1483" si="93">+LEFT(C1417,2)</f>
        <v>24</v>
      </c>
      <c r="B1417" s="2" t="str">
        <f t="shared" si="90"/>
        <v>2408</v>
      </c>
      <c r="C1417" s="2">
        <v>24080520</v>
      </c>
      <c r="E1417" s="2" t="str">
        <f t="shared" si="91"/>
        <v>24080520</v>
      </c>
      <c r="F1417" s="8">
        <v>160191944</v>
      </c>
      <c r="G1417" s="2" t="s">
        <v>1283</v>
      </c>
      <c r="H1417" s="8">
        <f>+SUMIF(Ajustes!$C:$C,'Balance de Prueba'!$E1417,Ajustes!E:E)</f>
        <v>0</v>
      </c>
      <c r="I1417" s="8">
        <f>+SUMIF(Ajustes!$C:$C,'Balance de Prueba'!$E1417,Ajustes!F:F)</f>
        <v>0</v>
      </c>
      <c r="J1417" s="3">
        <f t="shared" si="92"/>
        <v>160191944</v>
      </c>
    </row>
    <row r="1418" spans="1:10" ht="12.75" hidden="1" customHeight="1" x14ac:dyDescent="0.3">
      <c r="A1418" s="2" t="str">
        <f t="shared" si="93"/>
        <v>24</v>
      </c>
      <c r="B1418" s="2" t="str">
        <f t="shared" si="90"/>
        <v>2408</v>
      </c>
      <c r="C1418" s="2">
        <v>24080521</v>
      </c>
      <c r="E1418" s="2" t="str">
        <f t="shared" si="91"/>
        <v>24080521</v>
      </c>
      <c r="F1418" s="8">
        <v>19340864</v>
      </c>
      <c r="G1418" s="2" t="s">
        <v>1284</v>
      </c>
      <c r="H1418" s="8">
        <f>+SUMIF(Ajustes!$C:$C,'Balance de Prueba'!$E1418,Ajustes!E:E)</f>
        <v>0</v>
      </c>
      <c r="I1418" s="8">
        <f>+SUMIF(Ajustes!$C:$C,'Balance de Prueba'!$E1418,Ajustes!F:F)</f>
        <v>0</v>
      </c>
      <c r="J1418" s="3">
        <f t="shared" si="92"/>
        <v>19340864</v>
      </c>
    </row>
    <row r="1419" spans="1:10" ht="12.75" hidden="1" customHeight="1" x14ac:dyDescent="0.3">
      <c r="A1419" s="2" t="str">
        <f t="shared" si="93"/>
        <v>24</v>
      </c>
      <c r="B1419" s="2" t="str">
        <f t="shared" si="90"/>
        <v>2408</v>
      </c>
      <c r="C1419" s="2">
        <v>24080524</v>
      </c>
      <c r="E1419" s="2" t="str">
        <f t="shared" si="91"/>
        <v>24080524</v>
      </c>
      <c r="F1419" s="8">
        <v>-68796427</v>
      </c>
      <c r="G1419" s="2" t="s">
        <v>1285</v>
      </c>
      <c r="H1419" s="8">
        <f>+SUMIF(Ajustes!$C:$C,'Balance de Prueba'!$E1419,Ajustes!E:E)</f>
        <v>0</v>
      </c>
      <c r="I1419" s="8">
        <f>+SUMIF(Ajustes!$C:$C,'Balance de Prueba'!$E1419,Ajustes!F:F)</f>
        <v>0</v>
      </c>
      <c r="J1419" s="3">
        <f t="shared" si="92"/>
        <v>-68796427</v>
      </c>
    </row>
    <row r="1420" spans="1:10" ht="12.75" hidden="1" customHeight="1" x14ac:dyDescent="0.3">
      <c r="A1420" s="2" t="str">
        <f t="shared" si="93"/>
        <v>24</v>
      </c>
      <c r="B1420" s="2" t="str">
        <f t="shared" si="90"/>
        <v>2408</v>
      </c>
      <c r="C1420" s="2">
        <v>24080525</v>
      </c>
      <c r="E1420" s="2" t="str">
        <f t="shared" si="91"/>
        <v>24080525</v>
      </c>
      <c r="F1420" s="8">
        <v>1759400</v>
      </c>
      <c r="G1420" s="2" t="s">
        <v>1286</v>
      </c>
      <c r="H1420" s="8">
        <f>+SUMIF(Ajustes!$C:$C,'Balance de Prueba'!$E1420,Ajustes!E:E)</f>
        <v>0</v>
      </c>
      <c r="I1420" s="8">
        <f>+SUMIF(Ajustes!$C:$C,'Balance de Prueba'!$E1420,Ajustes!F:F)</f>
        <v>0</v>
      </c>
      <c r="J1420" s="3">
        <f t="shared" si="92"/>
        <v>1759400</v>
      </c>
    </row>
    <row r="1421" spans="1:10" ht="12.75" hidden="1" customHeight="1" x14ac:dyDescent="0.3">
      <c r="A1421" s="2" t="str">
        <f t="shared" si="93"/>
        <v>24</v>
      </c>
      <c r="B1421" s="2" t="str">
        <f t="shared" si="90"/>
        <v>2408</v>
      </c>
      <c r="C1421" s="2">
        <v>24080527</v>
      </c>
      <c r="E1421" s="2" t="str">
        <f t="shared" si="91"/>
        <v>24080527</v>
      </c>
      <c r="F1421" s="8">
        <v>19149092</v>
      </c>
      <c r="G1421" s="2" t="s">
        <v>1287</v>
      </c>
      <c r="H1421" s="8">
        <f>+SUMIF(Ajustes!$C:$C,'Balance de Prueba'!$E1421,Ajustes!E:E)</f>
        <v>0</v>
      </c>
      <c r="I1421" s="8">
        <f>+SUMIF(Ajustes!$C:$C,'Balance de Prueba'!$E1421,Ajustes!F:F)</f>
        <v>0</v>
      </c>
      <c r="J1421" s="3">
        <f t="shared" si="92"/>
        <v>19149092</v>
      </c>
    </row>
    <row r="1422" spans="1:10" ht="12.75" hidden="1" customHeight="1" x14ac:dyDescent="0.3">
      <c r="A1422" s="2" t="str">
        <f t="shared" si="93"/>
        <v>24</v>
      </c>
      <c r="B1422" s="2" t="str">
        <f t="shared" si="90"/>
        <v>2408</v>
      </c>
      <c r="C1422" s="2">
        <v>24080529</v>
      </c>
      <c r="E1422" s="2" t="str">
        <f t="shared" si="91"/>
        <v>24080529</v>
      </c>
      <c r="F1422" s="8">
        <v>28414</v>
      </c>
      <c r="G1422" s="2" t="s">
        <v>1288</v>
      </c>
      <c r="H1422" s="8">
        <f>+SUMIF(Ajustes!$C:$C,'Balance de Prueba'!$E1422,Ajustes!E:E)</f>
        <v>0</v>
      </c>
      <c r="I1422" s="8">
        <f>+SUMIF(Ajustes!$C:$C,'Balance de Prueba'!$E1422,Ajustes!F:F)</f>
        <v>0</v>
      </c>
      <c r="J1422" s="3">
        <f t="shared" si="92"/>
        <v>28414</v>
      </c>
    </row>
    <row r="1423" spans="1:10" ht="12.75" hidden="1" customHeight="1" x14ac:dyDescent="0.3">
      <c r="A1423" s="2" t="str">
        <f t="shared" si="93"/>
        <v>24</v>
      </c>
      <c r="B1423" s="2" t="str">
        <f t="shared" si="90"/>
        <v>2408</v>
      </c>
      <c r="C1423" s="2">
        <v>24080531</v>
      </c>
      <c r="E1423" s="2" t="str">
        <f t="shared" si="91"/>
        <v>24080531</v>
      </c>
      <c r="F1423" s="8">
        <v>336355</v>
      </c>
      <c r="G1423" s="2" t="s">
        <v>1289</v>
      </c>
      <c r="H1423" s="8">
        <f>+SUMIF(Ajustes!$C:$C,'Balance de Prueba'!$E1423,Ajustes!E:E)</f>
        <v>0</v>
      </c>
      <c r="I1423" s="8">
        <f>+SUMIF(Ajustes!$C:$C,'Balance de Prueba'!$E1423,Ajustes!F:F)</f>
        <v>0</v>
      </c>
      <c r="J1423" s="3">
        <f t="shared" si="92"/>
        <v>336355</v>
      </c>
    </row>
    <row r="1424" spans="1:10" ht="12.75" hidden="1" customHeight="1" x14ac:dyDescent="0.3">
      <c r="A1424" s="2" t="str">
        <f t="shared" si="93"/>
        <v>24</v>
      </c>
      <c r="B1424" s="2" t="str">
        <f t="shared" si="90"/>
        <v>2456</v>
      </c>
      <c r="C1424" s="2">
        <v>24560201</v>
      </c>
      <c r="E1424" s="2" t="str">
        <f t="shared" si="91"/>
        <v>24560201</v>
      </c>
      <c r="F1424" s="8">
        <v>-77038613</v>
      </c>
      <c r="G1424" s="2" t="s">
        <v>1290</v>
      </c>
      <c r="H1424" s="8">
        <f>+SUMIF(Ajustes!$C:$C,'Balance de Prueba'!$E1424,Ajustes!E:E)</f>
        <v>0</v>
      </c>
      <c r="I1424" s="8">
        <f>+SUMIF(Ajustes!$C:$C,'Balance de Prueba'!$E1424,Ajustes!F:F)</f>
        <v>0</v>
      </c>
      <c r="J1424" s="3">
        <f t="shared" si="92"/>
        <v>-77038613</v>
      </c>
    </row>
    <row r="1425" spans="1:10" ht="12.75" hidden="1" customHeight="1" x14ac:dyDescent="0.3">
      <c r="A1425" s="2" t="str">
        <f t="shared" si="93"/>
        <v>24</v>
      </c>
      <c r="B1425" s="2" t="str">
        <f t="shared" si="90"/>
        <v>2456</v>
      </c>
      <c r="C1425" s="2">
        <v>24560202</v>
      </c>
      <c r="E1425" s="2" t="str">
        <f t="shared" si="91"/>
        <v>24560202</v>
      </c>
      <c r="F1425" s="8">
        <v>-111594968</v>
      </c>
      <c r="G1425" s="2" t="s">
        <v>1291</v>
      </c>
      <c r="H1425" s="8">
        <f>+SUMIF(Ajustes!$C:$C,'Balance de Prueba'!$E1425,Ajustes!E:E)</f>
        <v>0</v>
      </c>
      <c r="I1425" s="8">
        <f>+SUMIF(Ajustes!$C:$C,'Balance de Prueba'!$E1425,Ajustes!F:F)</f>
        <v>0</v>
      </c>
      <c r="J1425" s="3">
        <f t="shared" si="92"/>
        <v>-111594968</v>
      </c>
    </row>
    <row r="1426" spans="1:10" ht="12.75" hidden="1" customHeight="1" x14ac:dyDescent="0.3">
      <c r="A1426" s="2" t="str">
        <f t="shared" si="93"/>
        <v>24</v>
      </c>
      <c r="B1426" s="2" t="str">
        <f t="shared" si="90"/>
        <v>2456</v>
      </c>
      <c r="C1426" s="2">
        <v>24560301</v>
      </c>
      <c r="E1426" s="2" t="str">
        <f t="shared" si="91"/>
        <v>24560301</v>
      </c>
      <c r="F1426" s="8">
        <v>-357264725</v>
      </c>
      <c r="G1426" s="2" t="s">
        <v>1292</v>
      </c>
      <c r="H1426" s="8">
        <f>+SUMIF(Ajustes!$C:$C,'Balance de Prueba'!$E1426,Ajustes!E:E)</f>
        <v>0</v>
      </c>
      <c r="I1426" s="8">
        <f>+SUMIF(Ajustes!$C:$C,'Balance de Prueba'!$E1426,Ajustes!F:F)</f>
        <v>0</v>
      </c>
      <c r="J1426" s="3">
        <f t="shared" si="92"/>
        <v>-357264725</v>
      </c>
    </row>
    <row r="1427" spans="1:10" ht="12.75" hidden="1" customHeight="1" x14ac:dyDescent="0.3">
      <c r="A1427" s="2" t="str">
        <f t="shared" si="93"/>
        <v>24</v>
      </c>
      <c r="B1427" s="2" t="str">
        <f t="shared" si="90"/>
        <v>2456</v>
      </c>
      <c r="C1427" s="2">
        <v>24560302</v>
      </c>
      <c r="E1427" s="2" t="str">
        <f t="shared" si="91"/>
        <v>24560302</v>
      </c>
      <c r="F1427" s="8">
        <v>-479117396</v>
      </c>
      <c r="G1427" s="2" t="s">
        <v>1293</v>
      </c>
      <c r="H1427" s="8">
        <f>+SUMIF(Ajustes!$C:$C,'Balance de Prueba'!$E1427,Ajustes!E:E)</f>
        <v>0</v>
      </c>
      <c r="I1427" s="8">
        <f>+SUMIF(Ajustes!$C:$C,'Balance de Prueba'!$E1427,Ajustes!F:F)</f>
        <v>0</v>
      </c>
      <c r="J1427" s="3">
        <f t="shared" si="92"/>
        <v>-479117396</v>
      </c>
    </row>
    <row r="1428" spans="1:10" ht="12.75" hidden="1" customHeight="1" x14ac:dyDescent="0.3">
      <c r="A1428" s="2" t="str">
        <f t="shared" si="93"/>
        <v>25</v>
      </c>
      <c r="B1428" s="2" t="str">
        <f t="shared" si="90"/>
        <v>2505</v>
      </c>
      <c r="C1428" s="2">
        <v>25051021</v>
      </c>
      <c r="E1428" s="2" t="str">
        <f t="shared" si="91"/>
        <v>25051021</v>
      </c>
      <c r="F1428" s="8">
        <v>450670</v>
      </c>
      <c r="G1428" s="2" t="s">
        <v>1294</v>
      </c>
      <c r="H1428" s="8">
        <f>+SUMIF(Ajustes!$C:$C,'Balance de Prueba'!$E1428,Ajustes!E:E)</f>
        <v>0</v>
      </c>
      <c r="I1428" s="8">
        <f>+SUMIF(Ajustes!$C:$C,'Balance de Prueba'!$E1428,Ajustes!F:F)</f>
        <v>0</v>
      </c>
      <c r="J1428" s="3">
        <f t="shared" si="92"/>
        <v>450670</v>
      </c>
    </row>
    <row r="1429" spans="1:10" ht="12.75" hidden="1" customHeight="1" x14ac:dyDescent="0.3">
      <c r="A1429" s="2" t="str">
        <f t="shared" si="93"/>
        <v>25</v>
      </c>
      <c r="B1429" s="2" t="str">
        <f t="shared" si="90"/>
        <v>2505</v>
      </c>
      <c r="C1429" s="2">
        <v>25051023</v>
      </c>
      <c r="E1429" s="2" t="str">
        <f t="shared" si="91"/>
        <v>25051023</v>
      </c>
      <c r="F1429" s="8">
        <v>-2160896</v>
      </c>
      <c r="G1429" s="2" t="s">
        <v>1295</v>
      </c>
      <c r="H1429" s="8">
        <f>+SUMIF(Ajustes!$C:$C,'Balance de Prueba'!$E1429,Ajustes!E:E)</f>
        <v>0</v>
      </c>
      <c r="I1429" s="8">
        <f>+SUMIF(Ajustes!$C:$C,'Balance de Prueba'!$E1429,Ajustes!F:F)</f>
        <v>0</v>
      </c>
      <c r="J1429" s="3">
        <f t="shared" si="92"/>
        <v>-2160896</v>
      </c>
    </row>
    <row r="1430" spans="1:10" ht="12.75" hidden="1" customHeight="1" x14ac:dyDescent="0.3">
      <c r="A1430" s="2" t="str">
        <f t="shared" si="93"/>
        <v>25</v>
      </c>
      <c r="B1430" s="2" t="str">
        <f t="shared" si="90"/>
        <v>2505</v>
      </c>
      <c r="C1430" s="2">
        <v>25051024</v>
      </c>
      <c r="E1430" s="2" t="str">
        <f t="shared" si="91"/>
        <v>25051024</v>
      </c>
      <c r="F1430" s="8">
        <v>-839277</v>
      </c>
      <c r="G1430" s="2" t="s">
        <v>1296</v>
      </c>
      <c r="H1430" s="8">
        <f>+SUMIF(Ajustes!$C:$C,'Balance de Prueba'!$E1430,Ajustes!E:E)</f>
        <v>0</v>
      </c>
      <c r="I1430" s="8">
        <f>+SUMIF(Ajustes!$C:$C,'Balance de Prueba'!$E1430,Ajustes!F:F)</f>
        <v>0</v>
      </c>
      <c r="J1430" s="3">
        <f>+F1430+H1430-I1430</f>
        <v>-839277</v>
      </c>
    </row>
    <row r="1431" spans="1:10" ht="12.75" hidden="1" customHeight="1" x14ac:dyDescent="0.3">
      <c r="A1431" s="2" t="str">
        <f t="shared" si="93"/>
        <v>25</v>
      </c>
      <c r="B1431" s="2" t="str">
        <f t="shared" si="90"/>
        <v>2510</v>
      </c>
      <c r="C1431" s="2">
        <v>25100501</v>
      </c>
      <c r="E1431" s="2" t="str">
        <f t="shared" si="91"/>
        <v>25100501</v>
      </c>
      <c r="F1431" s="8">
        <v>-170911643</v>
      </c>
      <c r="G1431" s="2" t="s">
        <v>1297</v>
      </c>
      <c r="H1431" s="8">
        <f>+SUMIF(Ajustes!$C:$C,'Balance de Prueba'!$E1431,Ajustes!E:E)</f>
        <v>0</v>
      </c>
      <c r="I1431" s="8">
        <f>+SUMIF(Ajustes!$C:$C,'Balance de Prueba'!$E1431,Ajustes!F:F)</f>
        <v>558778086</v>
      </c>
      <c r="J1431" s="3">
        <f>+F1431+H1431-I1431</f>
        <v>-729689729</v>
      </c>
    </row>
    <row r="1432" spans="1:10" ht="12.75" hidden="1" customHeight="1" x14ac:dyDescent="0.3">
      <c r="A1432" s="2" t="str">
        <f t="shared" si="93"/>
        <v>25</v>
      </c>
      <c r="B1432" s="2" t="str">
        <f t="shared" si="90"/>
        <v>2510</v>
      </c>
      <c r="C1432" s="2">
        <v>25100502</v>
      </c>
      <c r="E1432" s="2" t="str">
        <f t="shared" si="91"/>
        <v>25100502</v>
      </c>
      <c r="F1432" s="8">
        <v>-580651672</v>
      </c>
      <c r="G1432" s="2" t="s">
        <v>1298</v>
      </c>
      <c r="H1432" s="8">
        <f>+SUMIF(Ajustes!$C:$C,'Balance de Prueba'!$E1432,Ajustes!E:E)</f>
        <v>0</v>
      </c>
      <c r="I1432" s="8">
        <f>+SUMIF(Ajustes!$C:$C,'Balance de Prueba'!$E1432,Ajustes!F:F)</f>
        <v>0</v>
      </c>
      <c r="J1432" s="3">
        <f t="shared" si="92"/>
        <v>-580651672</v>
      </c>
    </row>
    <row r="1433" spans="1:10" ht="12.75" hidden="1" customHeight="1" x14ac:dyDescent="0.3">
      <c r="A1433" s="2" t="str">
        <f t="shared" si="93"/>
        <v>25</v>
      </c>
      <c r="B1433" s="2" t="str">
        <f t="shared" si="90"/>
        <v>2510</v>
      </c>
      <c r="C1433" s="2">
        <v>25100503</v>
      </c>
      <c r="E1433" s="2" t="str">
        <f t="shared" si="91"/>
        <v>25100503</v>
      </c>
      <c r="F1433" s="8">
        <v>-669441054</v>
      </c>
      <c r="G1433" s="2" t="s">
        <v>1299</v>
      </c>
      <c r="H1433" s="8">
        <f>+SUMIF(Ajustes!$C:$C,'Balance de Prueba'!$E1433,Ajustes!E:E)</f>
        <v>0</v>
      </c>
      <c r="I1433" s="8">
        <f>+SUMIF(Ajustes!$C:$C,'Balance de Prueba'!$E1433,Ajustes!F:F)</f>
        <v>0</v>
      </c>
      <c r="J1433" s="3">
        <f t="shared" si="92"/>
        <v>-669441054</v>
      </c>
    </row>
    <row r="1434" spans="1:10" ht="12.75" hidden="1" customHeight="1" x14ac:dyDescent="0.3">
      <c r="A1434" s="2" t="str">
        <f t="shared" si="93"/>
        <v>25</v>
      </c>
      <c r="B1434" s="2" t="str">
        <f t="shared" si="90"/>
        <v>2515</v>
      </c>
      <c r="C1434" s="2">
        <v>25150523</v>
      </c>
      <c r="E1434" s="2" t="str">
        <f t="shared" si="91"/>
        <v>25150523</v>
      </c>
      <c r="F1434" s="8">
        <v>-105743916</v>
      </c>
      <c r="G1434" s="2" t="s">
        <v>1300</v>
      </c>
      <c r="H1434" s="8">
        <f>+SUMIF(Ajustes!$C:$C,'Balance de Prueba'!$E1434,Ajustes!E:E)</f>
        <v>0</v>
      </c>
      <c r="I1434" s="8">
        <f>+SUMIF(Ajustes!$C:$C,'Balance de Prueba'!$E1434,Ajustes!F:F)</f>
        <v>0</v>
      </c>
      <c r="J1434" s="3">
        <f t="shared" si="92"/>
        <v>-105743916</v>
      </c>
    </row>
    <row r="1435" spans="1:10" ht="12.75" hidden="1" customHeight="1" x14ac:dyDescent="0.3">
      <c r="A1435" s="2" t="str">
        <f t="shared" si="93"/>
        <v>25</v>
      </c>
      <c r="B1435" s="2" t="str">
        <f t="shared" si="90"/>
        <v>2515</v>
      </c>
      <c r="C1435" s="2">
        <v>25150524</v>
      </c>
      <c r="E1435" s="2" t="str">
        <f t="shared" si="91"/>
        <v>25150524</v>
      </c>
      <c r="F1435" s="8">
        <v>-61269750</v>
      </c>
      <c r="G1435" s="2" t="s">
        <v>1301</v>
      </c>
      <c r="H1435" s="8">
        <f>+SUMIF(Ajustes!$C:$C,'Balance de Prueba'!$E1435,Ajustes!E:E)</f>
        <v>0</v>
      </c>
      <c r="I1435" s="8">
        <f>+SUMIF(Ajustes!$C:$C,'Balance de Prueba'!$E1435,Ajustes!F:F)</f>
        <v>0</v>
      </c>
      <c r="J1435" s="3">
        <f t="shared" si="92"/>
        <v>-61269750</v>
      </c>
    </row>
    <row r="1436" spans="1:10" ht="12.75" hidden="1" customHeight="1" x14ac:dyDescent="0.3">
      <c r="A1436" s="2" t="str">
        <f t="shared" si="93"/>
        <v>25</v>
      </c>
      <c r="B1436" s="2" t="str">
        <f t="shared" si="90"/>
        <v>2520</v>
      </c>
      <c r="C1436" s="2">
        <v>25201020</v>
      </c>
      <c r="E1436" s="2" t="str">
        <f t="shared" si="91"/>
        <v>25201020</v>
      </c>
      <c r="F1436" s="8">
        <v>-44704426</v>
      </c>
      <c r="G1436" s="2" t="s">
        <v>1302</v>
      </c>
      <c r="H1436" s="8">
        <f>+SUMIF(Ajustes!$C:$C,'Balance de Prueba'!$E1436,Ajustes!E:E)</f>
        <v>0</v>
      </c>
      <c r="I1436" s="8">
        <f>+SUMIF(Ajustes!$C:$C,'Balance de Prueba'!$E1436,Ajustes!F:F)</f>
        <v>0</v>
      </c>
      <c r="J1436" s="3">
        <f t="shared" si="92"/>
        <v>-44704426</v>
      </c>
    </row>
    <row r="1437" spans="1:10" ht="12.75" hidden="1" customHeight="1" x14ac:dyDescent="0.3">
      <c r="A1437" s="2" t="str">
        <f t="shared" si="93"/>
        <v>25</v>
      </c>
      <c r="B1437" s="2" t="str">
        <f t="shared" si="90"/>
        <v>2520</v>
      </c>
      <c r="C1437" s="2">
        <v>25201021</v>
      </c>
      <c r="E1437" s="2" t="str">
        <f t="shared" si="91"/>
        <v>25201021</v>
      </c>
      <c r="F1437" s="8">
        <v>-308388516</v>
      </c>
      <c r="G1437" s="2" t="s">
        <v>1303</v>
      </c>
      <c r="H1437" s="8">
        <f>+SUMIF(Ajustes!$C:$C,'Balance de Prueba'!$E1437,Ajustes!E:E)</f>
        <v>0</v>
      </c>
      <c r="I1437" s="8">
        <f>+SUMIF(Ajustes!$C:$C,'Balance de Prueba'!$E1437,Ajustes!F:F)</f>
        <v>0</v>
      </c>
      <c r="J1437" s="3">
        <f t="shared" si="92"/>
        <v>-308388516</v>
      </c>
    </row>
    <row r="1438" spans="1:10" ht="12.75" hidden="1" customHeight="1" x14ac:dyDescent="0.3">
      <c r="A1438" s="2" t="str">
        <f t="shared" si="93"/>
        <v>25</v>
      </c>
      <c r="B1438" s="2" t="str">
        <f t="shared" si="90"/>
        <v>2520</v>
      </c>
      <c r="C1438" s="2">
        <v>25201023</v>
      </c>
      <c r="E1438" s="2" t="str">
        <f t="shared" si="91"/>
        <v>25201023</v>
      </c>
      <c r="F1438" s="8">
        <v>-55508211</v>
      </c>
      <c r="G1438" s="2" t="s">
        <v>1304</v>
      </c>
      <c r="H1438" s="8">
        <f>+SUMIF(Ajustes!$C:$C,'Balance de Prueba'!$E1438,Ajustes!E:E)</f>
        <v>0</v>
      </c>
      <c r="I1438" s="8">
        <f>+SUMIF(Ajustes!$C:$C,'Balance de Prueba'!$E1438,Ajustes!F:F)</f>
        <v>0</v>
      </c>
      <c r="J1438" s="3">
        <f t="shared" si="92"/>
        <v>-55508211</v>
      </c>
    </row>
    <row r="1439" spans="1:10" ht="12.75" hidden="1" customHeight="1" x14ac:dyDescent="0.3">
      <c r="A1439" s="2" t="str">
        <f t="shared" si="93"/>
        <v>25</v>
      </c>
      <c r="B1439" s="2" t="str">
        <f t="shared" si="90"/>
        <v>2525</v>
      </c>
      <c r="C1439" s="2">
        <v>25250522</v>
      </c>
      <c r="E1439" s="2" t="str">
        <f t="shared" si="91"/>
        <v>25250522</v>
      </c>
      <c r="F1439" s="8">
        <v>-278278654</v>
      </c>
      <c r="G1439" s="2" t="s">
        <v>1305</v>
      </c>
      <c r="H1439" s="8">
        <f>+SUMIF(Ajustes!$C:$C,'Balance de Prueba'!$E1439,Ajustes!E:E)</f>
        <v>0</v>
      </c>
      <c r="I1439" s="8">
        <f>+SUMIF(Ajustes!$C:$C,'Balance de Prueba'!$E1439,Ajustes!F:F)</f>
        <v>0</v>
      </c>
      <c r="J1439" s="3">
        <f t="shared" si="92"/>
        <v>-278278654</v>
      </c>
    </row>
    <row r="1440" spans="1:10" ht="12.75" hidden="1" customHeight="1" x14ac:dyDescent="0.3">
      <c r="A1440" s="2" t="str">
        <f t="shared" si="93"/>
        <v>25</v>
      </c>
      <c r="B1440" s="2" t="str">
        <f t="shared" si="90"/>
        <v>2525</v>
      </c>
      <c r="C1440" s="2">
        <v>25250523</v>
      </c>
      <c r="E1440" s="2" t="str">
        <f t="shared" si="91"/>
        <v>25250523</v>
      </c>
      <c r="F1440" s="8">
        <v>-185198268</v>
      </c>
      <c r="G1440" s="2" t="s">
        <v>1306</v>
      </c>
      <c r="H1440" s="8">
        <f>+SUMIF(Ajustes!$C:$C,'Balance de Prueba'!$E1440,Ajustes!E:E)</f>
        <v>0</v>
      </c>
      <c r="I1440" s="8">
        <f>+SUMIF(Ajustes!$C:$C,'Balance de Prueba'!$E1440,Ajustes!F:F)</f>
        <v>0</v>
      </c>
      <c r="J1440" s="3">
        <f t="shared" si="92"/>
        <v>-185198268</v>
      </c>
    </row>
    <row r="1441" spans="1:10" ht="12.75" hidden="1" customHeight="1" x14ac:dyDescent="0.3">
      <c r="A1441" s="2" t="str">
        <f t="shared" si="93"/>
        <v>25</v>
      </c>
      <c r="B1441" s="2" t="str">
        <f t="shared" si="90"/>
        <v>2530</v>
      </c>
      <c r="C1441" s="2">
        <v>25302021</v>
      </c>
      <c r="E1441" s="2" t="str">
        <f t="shared" si="91"/>
        <v>25302021</v>
      </c>
      <c r="F1441" s="8">
        <v>-28261200</v>
      </c>
      <c r="G1441" s="2" t="s">
        <v>1307</v>
      </c>
      <c r="H1441" s="8">
        <f>+SUMIF(Ajustes!$C:$C,'Balance de Prueba'!$E1441,Ajustes!E:E)</f>
        <v>0</v>
      </c>
      <c r="I1441" s="8">
        <f>+SUMIF(Ajustes!$C:$C,'Balance de Prueba'!$E1441,Ajustes!F:F)</f>
        <v>0</v>
      </c>
      <c r="J1441" s="3">
        <f t="shared" si="92"/>
        <v>-28261200</v>
      </c>
    </row>
    <row r="1442" spans="1:10" ht="12.75" hidden="1" customHeight="1" x14ac:dyDescent="0.3">
      <c r="A1442" s="2" t="str">
        <f t="shared" si="93"/>
        <v>25</v>
      </c>
      <c r="B1442" s="2" t="str">
        <f t="shared" si="90"/>
        <v>2530</v>
      </c>
      <c r="C1442" s="2">
        <v>25302023</v>
      </c>
      <c r="E1442" s="2" t="str">
        <f t="shared" si="91"/>
        <v>25302023</v>
      </c>
      <c r="F1442" s="8">
        <v>-112338182</v>
      </c>
      <c r="G1442" s="2" t="s">
        <v>1308</v>
      </c>
      <c r="H1442" s="8">
        <f>+SUMIF(Ajustes!$C:$C,'Balance de Prueba'!$E1442,Ajustes!E:E)</f>
        <v>0</v>
      </c>
      <c r="I1442" s="8">
        <f>+SUMIF(Ajustes!$C:$C,'Balance de Prueba'!$E1442,Ajustes!F:F)</f>
        <v>0</v>
      </c>
      <c r="J1442" s="3">
        <f t="shared" si="92"/>
        <v>-112338182</v>
      </c>
    </row>
    <row r="1443" spans="1:10" ht="12.75" hidden="1" customHeight="1" x14ac:dyDescent="0.3">
      <c r="A1443" s="2" t="str">
        <f t="shared" si="93"/>
        <v>26</v>
      </c>
      <c r="B1443" s="2" t="str">
        <f t="shared" si="90"/>
        <v>2620</v>
      </c>
      <c r="C1443" s="2">
        <v>26200501</v>
      </c>
      <c r="E1443" s="2" t="str">
        <f t="shared" si="91"/>
        <v>26200501</v>
      </c>
      <c r="F1443" s="8">
        <v>-791000000</v>
      </c>
      <c r="G1443" s="2" t="s">
        <v>1309</v>
      </c>
      <c r="H1443" s="8">
        <f>+SUMIF(Ajustes!$C:$C,'Balance de Prueba'!$E1443,Ajustes!E:E)</f>
        <v>0</v>
      </c>
      <c r="I1443" s="8">
        <f>+SUMIF(Ajustes!$C:$C,'Balance de Prueba'!$E1443,Ajustes!F:F)</f>
        <v>0</v>
      </c>
      <c r="J1443" s="3">
        <f t="shared" si="92"/>
        <v>-791000000</v>
      </c>
    </row>
    <row r="1444" spans="1:10" ht="12.75" hidden="1" customHeight="1" x14ac:dyDescent="0.3">
      <c r="A1444" s="2" t="str">
        <f t="shared" si="93"/>
        <v>26</v>
      </c>
      <c r="B1444" s="2" t="str">
        <f t="shared" si="90"/>
        <v>2620</v>
      </c>
      <c r="C1444" s="2">
        <v>26200507</v>
      </c>
      <c r="E1444" s="2" t="str">
        <f t="shared" si="91"/>
        <v>26200507</v>
      </c>
      <c r="F1444" s="8">
        <v>-5429819393</v>
      </c>
      <c r="G1444" s="2" t="s">
        <v>1310</v>
      </c>
      <c r="H1444" s="8">
        <f>+SUMIF(Ajustes!$C:$C,'Balance de Prueba'!$E1444,Ajustes!E:E)</f>
        <v>0</v>
      </c>
      <c r="I1444" s="8">
        <f>+SUMIF(Ajustes!$C:$C,'Balance de Prueba'!$E1444,Ajustes!F:F)</f>
        <v>361518806</v>
      </c>
      <c r="J1444" s="3">
        <f t="shared" si="92"/>
        <v>-5791338199</v>
      </c>
    </row>
    <row r="1445" spans="1:10" ht="12.75" hidden="1" customHeight="1" x14ac:dyDescent="0.3">
      <c r="A1445" s="2" t="str">
        <f t="shared" si="93"/>
        <v>26</v>
      </c>
      <c r="B1445" s="2" t="str">
        <f t="shared" si="90"/>
        <v>2620</v>
      </c>
      <c r="C1445" s="2">
        <v>26200508</v>
      </c>
      <c r="E1445" s="2" t="str">
        <f t="shared" si="91"/>
        <v>26200508</v>
      </c>
      <c r="F1445" s="8">
        <v>0</v>
      </c>
      <c r="G1445" s="2" t="s">
        <v>3367</v>
      </c>
      <c r="H1445" s="8">
        <f>+SUMIF(Ajustes!$C:$C,'Balance de Prueba'!$E1445,Ajustes!E:E)</f>
        <v>0</v>
      </c>
      <c r="I1445" s="8">
        <f>+SUMIF(Ajustes!$C:$C,'Balance de Prueba'!$E1445,Ajustes!F:F)</f>
        <v>116032562</v>
      </c>
      <c r="J1445" s="3">
        <f>+F1445+H1445-I1445</f>
        <v>-116032562</v>
      </c>
    </row>
    <row r="1446" spans="1:10" ht="12.75" hidden="1" customHeight="1" x14ac:dyDescent="0.3">
      <c r="A1446" s="2" t="str">
        <f t="shared" si="93"/>
        <v>26</v>
      </c>
      <c r="B1446" s="2" t="str">
        <f t="shared" si="90"/>
        <v>2620</v>
      </c>
      <c r="C1446" s="2">
        <v>26200510</v>
      </c>
      <c r="E1446" s="2" t="str">
        <f t="shared" si="91"/>
        <v>26200510</v>
      </c>
      <c r="F1446" s="8">
        <v>0</v>
      </c>
      <c r="G1446" s="2" t="s">
        <v>3368</v>
      </c>
      <c r="H1446" s="8">
        <f>+SUMIF(Ajustes!$C:$C,'Balance de Prueba'!$E1446,Ajustes!E:E)</f>
        <v>0</v>
      </c>
      <c r="I1446" s="8">
        <f>+SUMIF(Ajustes!$C:$C,'Balance de Prueba'!$E1446,Ajustes!F:F)</f>
        <v>527449552</v>
      </c>
      <c r="J1446" s="3">
        <f>+F1446+H1446-I1446</f>
        <v>-527449552</v>
      </c>
    </row>
    <row r="1447" spans="1:10" ht="12.75" hidden="1" customHeight="1" x14ac:dyDescent="0.3">
      <c r="A1447" s="2" t="str">
        <f t="shared" si="93"/>
        <v>27</v>
      </c>
      <c r="B1447" s="2" t="str">
        <f t="shared" si="90"/>
        <v>2725</v>
      </c>
      <c r="C1447" s="2">
        <v>27259501</v>
      </c>
      <c r="D1447" s="2">
        <v>1</v>
      </c>
      <c r="E1447" s="2" t="str">
        <f t="shared" si="91"/>
        <v>272595011</v>
      </c>
      <c r="F1447" s="8">
        <v>-50054000</v>
      </c>
      <c r="G1447" s="2" t="s">
        <v>1311</v>
      </c>
      <c r="H1447" s="8">
        <f>+SUMIF(Ajustes!$C:$C,'Balance de Prueba'!$E1447,Ajustes!E:E)</f>
        <v>0</v>
      </c>
      <c r="I1447" s="8">
        <f>+SUMIF(Ajustes!$C:$C,'Balance de Prueba'!$E1447,Ajustes!F:F)</f>
        <v>0</v>
      </c>
      <c r="J1447" s="3">
        <f t="shared" si="92"/>
        <v>-50054000</v>
      </c>
    </row>
    <row r="1448" spans="1:10" ht="12.75" hidden="1" customHeight="1" x14ac:dyDescent="0.3">
      <c r="A1448" s="2" t="str">
        <f t="shared" si="93"/>
        <v>27</v>
      </c>
      <c r="B1448" s="2" t="str">
        <f t="shared" si="90"/>
        <v>2725</v>
      </c>
      <c r="C1448" s="2">
        <v>27259501</v>
      </c>
      <c r="D1448" s="2">
        <v>3</v>
      </c>
      <c r="E1448" s="2" t="str">
        <f t="shared" si="91"/>
        <v>272595013</v>
      </c>
      <c r="F1448" s="8">
        <v>-47254000</v>
      </c>
      <c r="G1448" s="2" t="s">
        <v>1312</v>
      </c>
      <c r="H1448" s="8">
        <f>+SUMIF(Ajustes!$C:$C,'Balance de Prueba'!$E1448,Ajustes!E:E)</f>
        <v>0</v>
      </c>
      <c r="I1448" s="8">
        <f>+SUMIF(Ajustes!$C:$C,'Balance de Prueba'!$E1448,Ajustes!F:F)</f>
        <v>0</v>
      </c>
      <c r="J1448" s="3">
        <f t="shared" si="92"/>
        <v>-47254000</v>
      </c>
    </row>
    <row r="1449" spans="1:10" ht="12.75" hidden="1" customHeight="1" x14ac:dyDescent="0.3">
      <c r="A1449" s="2" t="str">
        <f t="shared" si="93"/>
        <v>27</v>
      </c>
      <c r="B1449" s="2" t="str">
        <f t="shared" si="90"/>
        <v>2725</v>
      </c>
      <c r="C1449" s="2">
        <v>27259501</v>
      </c>
      <c r="D1449" s="2">
        <v>4</v>
      </c>
      <c r="E1449" s="2" t="str">
        <f t="shared" si="91"/>
        <v>272595014</v>
      </c>
      <c r="F1449" s="8">
        <v>-8328000</v>
      </c>
      <c r="G1449" s="2" t="s">
        <v>1313</v>
      </c>
      <c r="H1449" s="8">
        <f>+SUMIF(Ajustes!$C:$C,'Balance de Prueba'!$E1449,Ajustes!E:E)</f>
        <v>0</v>
      </c>
      <c r="I1449" s="8">
        <f>+SUMIF(Ajustes!$C:$C,'Balance de Prueba'!$E1449,Ajustes!F:F)</f>
        <v>0</v>
      </c>
      <c r="J1449" s="3">
        <f t="shared" si="92"/>
        <v>-8328000</v>
      </c>
    </row>
    <row r="1450" spans="1:10" ht="12.75" hidden="1" customHeight="1" x14ac:dyDescent="0.3">
      <c r="A1450" s="2" t="str">
        <f t="shared" si="93"/>
        <v>27</v>
      </c>
      <c r="B1450" s="2" t="str">
        <f t="shared" si="90"/>
        <v>2725</v>
      </c>
      <c r="C1450" s="2">
        <v>27259501</v>
      </c>
      <c r="D1450" s="2">
        <v>6</v>
      </c>
      <c r="E1450" s="2" t="str">
        <f t="shared" si="91"/>
        <v>272595016</v>
      </c>
      <c r="F1450" s="8">
        <v>-55503000</v>
      </c>
      <c r="G1450" s="2" t="s">
        <v>1314</v>
      </c>
      <c r="H1450" s="8">
        <f>+SUMIF(Ajustes!$C:$C,'Balance de Prueba'!$E1450,Ajustes!E:E)</f>
        <v>0</v>
      </c>
      <c r="I1450" s="8">
        <f>+SUMIF(Ajustes!$C:$C,'Balance de Prueba'!$E1450,Ajustes!F:F)</f>
        <v>0</v>
      </c>
      <c r="J1450" s="3">
        <f t="shared" si="92"/>
        <v>-55503000</v>
      </c>
    </row>
    <row r="1451" spans="1:10" ht="12.75" hidden="1" customHeight="1" x14ac:dyDescent="0.3">
      <c r="A1451" s="2" t="str">
        <f t="shared" si="93"/>
        <v>27</v>
      </c>
      <c r="B1451" s="2" t="str">
        <f t="shared" si="90"/>
        <v>2725</v>
      </c>
      <c r="C1451" s="2">
        <v>27259501</v>
      </c>
      <c r="D1451" s="2">
        <v>7</v>
      </c>
      <c r="E1451" s="2" t="str">
        <f t="shared" si="91"/>
        <v>272595017</v>
      </c>
      <c r="F1451" s="8">
        <v>63391000</v>
      </c>
      <c r="G1451" s="2" t="s">
        <v>1315</v>
      </c>
      <c r="H1451" s="8">
        <f>+SUMIF(Ajustes!$C:$C,'Balance de Prueba'!$E1451,Ajustes!E:E)</f>
        <v>0</v>
      </c>
      <c r="I1451" s="8">
        <f>+SUMIF(Ajustes!$C:$C,'Balance de Prueba'!$E1451,Ajustes!F:F)</f>
        <v>0</v>
      </c>
      <c r="J1451" s="3">
        <f t="shared" si="92"/>
        <v>63391000</v>
      </c>
    </row>
    <row r="1452" spans="1:10" ht="12.75" hidden="1" customHeight="1" x14ac:dyDescent="0.3">
      <c r="A1452" s="2" t="str">
        <f t="shared" si="93"/>
        <v>28</v>
      </c>
      <c r="B1452" s="2" t="str">
        <f t="shared" si="90"/>
        <v>2805</v>
      </c>
      <c r="C1452" s="2">
        <v>28050501</v>
      </c>
      <c r="D1452" s="2">
        <v>203</v>
      </c>
      <c r="E1452" s="2" t="str">
        <f t="shared" si="91"/>
        <v>28050501203</v>
      </c>
      <c r="F1452" s="8">
        <v>-1856115</v>
      </c>
      <c r="G1452" s="2" t="s">
        <v>1316</v>
      </c>
      <c r="H1452" s="8">
        <f>+SUMIF(Ajustes!$C:$C,'Balance de Prueba'!$E1452,Ajustes!E:E)</f>
        <v>0</v>
      </c>
      <c r="I1452" s="8">
        <f>+SUMIF(Ajustes!$C:$C,'Balance de Prueba'!$E1452,Ajustes!F:F)</f>
        <v>0</v>
      </c>
      <c r="J1452" s="3">
        <f t="shared" si="92"/>
        <v>-1856115</v>
      </c>
    </row>
    <row r="1453" spans="1:10" ht="12.75" hidden="1" customHeight="1" x14ac:dyDescent="0.3">
      <c r="A1453" s="2" t="str">
        <f t="shared" si="93"/>
        <v>28</v>
      </c>
      <c r="B1453" s="2" t="str">
        <f t="shared" si="90"/>
        <v>2805</v>
      </c>
      <c r="C1453" s="2">
        <v>28050501</v>
      </c>
      <c r="D1453" s="2">
        <v>325</v>
      </c>
      <c r="E1453" s="2" t="str">
        <f t="shared" si="91"/>
        <v>28050501325</v>
      </c>
      <c r="F1453" s="8">
        <v>-21734516</v>
      </c>
      <c r="G1453" s="2" t="s">
        <v>1317</v>
      </c>
      <c r="H1453" s="8">
        <f>+SUMIF(Ajustes!$C:$C,'Balance de Prueba'!$E1453,Ajustes!E:E)</f>
        <v>0</v>
      </c>
      <c r="I1453" s="8">
        <f>+SUMIF(Ajustes!$C:$C,'Balance de Prueba'!$E1453,Ajustes!F:F)</f>
        <v>0</v>
      </c>
      <c r="J1453" s="3">
        <f t="shared" si="92"/>
        <v>-21734516</v>
      </c>
    </row>
    <row r="1454" spans="1:10" ht="12.75" hidden="1" customHeight="1" x14ac:dyDescent="0.3">
      <c r="A1454" s="2" t="str">
        <f t="shared" si="93"/>
        <v>28</v>
      </c>
      <c r="B1454" s="2" t="str">
        <f t="shared" si="90"/>
        <v>2805</v>
      </c>
      <c r="C1454" s="2">
        <v>28050501</v>
      </c>
      <c r="D1454" s="2">
        <v>362</v>
      </c>
      <c r="E1454" s="2" t="str">
        <f t="shared" si="91"/>
        <v>28050501362</v>
      </c>
      <c r="F1454" s="8">
        <v>-96341500</v>
      </c>
      <c r="G1454" s="2" t="s">
        <v>1318</v>
      </c>
      <c r="H1454" s="8">
        <f>+SUMIF(Ajustes!$C:$C,'Balance de Prueba'!$E1454,Ajustes!E:E)</f>
        <v>0</v>
      </c>
      <c r="I1454" s="8">
        <f>+SUMIF(Ajustes!$C:$C,'Balance de Prueba'!$E1454,Ajustes!F:F)</f>
        <v>0</v>
      </c>
      <c r="J1454" s="3">
        <f t="shared" si="92"/>
        <v>-96341500</v>
      </c>
    </row>
    <row r="1455" spans="1:10" ht="12.75" hidden="1" customHeight="1" x14ac:dyDescent="0.3">
      <c r="A1455" s="2" t="str">
        <f t="shared" si="93"/>
        <v>28</v>
      </c>
      <c r="B1455" s="2" t="str">
        <f t="shared" si="90"/>
        <v>2805</v>
      </c>
      <c r="C1455" s="2">
        <v>28050502</v>
      </c>
      <c r="E1455" s="2" t="str">
        <f t="shared" si="91"/>
        <v>28050502</v>
      </c>
      <c r="F1455" s="8">
        <v>-58139451</v>
      </c>
      <c r="G1455" s="2" t="s">
        <v>1319</v>
      </c>
      <c r="H1455" s="8">
        <f>+SUMIF(Ajustes!$C:$C,'Balance de Prueba'!$E1455,Ajustes!E:E)</f>
        <v>0</v>
      </c>
      <c r="I1455" s="8">
        <f>+SUMIF(Ajustes!$C:$C,'Balance de Prueba'!$E1455,Ajustes!F:F)</f>
        <v>0</v>
      </c>
      <c r="J1455" s="3">
        <f t="shared" si="92"/>
        <v>-58139451</v>
      </c>
    </row>
    <row r="1456" spans="1:10" ht="12.75" hidden="1" customHeight="1" x14ac:dyDescent="0.3">
      <c r="A1456" s="2" t="str">
        <f t="shared" si="93"/>
        <v>28</v>
      </c>
      <c r="B1456" s="2" t="str">
        <f t="shared" si="90"/>
        <v>2805</v>
      </c>
      <c r="C1456" s="2">
        <v>28051001</v>
      </c>
      <c r="D1456" s="2">
        <v>900052290</v>
      </c>
      <c r="E1456" s="2" t="str">
        <f t="shared" si="91"/>
        <v>28051001900052290</v>
      </c>
      <c r="F1456" s="8">
        <v>-39561</v>
      </c>
      <c r="G1456" s="2" t="s">
        <v>370</v>
      </c>
      <c r="H1456" s="8">
        <f>+SUMIF(Ajustes!$C:$C,'Balance de Prueba'!$E1456,Ajustes!E:E)</f>
        <v>0</v>
      </c>
      <c r="I1456" s="8">
        <f>+SUMIF(Ajustes!$C:$C,'Balance de Prueba'!$E1456,Ajustes!F:F)</f>
        <v>0</v>
      </c>
      <c r="J1456" s="3">
        <f t="shared" si="92"/>
        <v>-39561</v>
      </c>
    </row>
    <row r="1457" spans="1:10" ht="12.75" hidden="1" customHeight="1" x14ac:dyDescent="0.3">
      <c r="A1457" s="2" t="str">
        <f t="shared" si="93"/>
        <v>28</v>
      </c>
      <c r="B1457" s="2" t="str">
        <f t="shared" si="90"/>
        <v>2805</v>
      </c>
      <c r="C1457" s="2">
        <v>28051001</v>
      </c>
      <c r="D1457" s="2">
        <v>900057039</v>
      </c>
      <c r="E1457" s="2" t="str">
        <f t="shared" si="91"/>
        <v>28051001900057039</v>
      </c>
      <c r="F1457" s="8">
        <v>-92357</v>
      </c>
      <c r="G1457" s="2" t="s">
        <v>1320</v>
      </c>
      <c r="H1457" s="8">
        <f>+SUMIF(Ajustes!$C:$C,'Balance de Prueba'!$E1457,Ajustes!E:E)</f>
        <v>0</v>
      </c>
      <c r="I1457" s="8">
        <f>+SUMIF(Ajustes!$C:$C,'Balance de Prueba'!$E1457,Ajustes!F:F)</f>
        <v>0</v>
      </c>
      <c r="J1457" s="3">
        <f t="shared" si="92"/>
        <v>-92357</v>
      </c>
    </row>
    <row r="1458" spans="1:10" ht="12.75" hidden="1" customHeight="1" x14ac:dyDescent="0.3">
      <c r="A1458" s="2" t="str">
        <f t="shared" si="93"/>
        <v>28</v>
      </c>
      <c r="B1458" s="2" t="str">
        <f t="shared" si="90"/>
        <v>2805</v>
      </c>
      <c r="C1458" s="2">
        <v>28051001</v>
      </c>
      <c r="D1458" s="2">
        <v>900060083</v>
      </c>
      <c r="E1458" s="2" t="str">
        <f t="shared" si="91"/>
        <v>28051001900060083</v>
      </c>
      <c r="F1458" s="8">
        <v>-3387097</v>
      </c>
      <c r="G1458" s="2" t="s">
        <v>1321</v>
      </c>
      <c r="H1458" s="8">
        <f>+SUMIF(Ajustes!$C:$C,'Balance de Prueba'!$E1458,Ajustes!E:E)</f>
        <v>0</v>
      </c>
      <c r="I1458" s="8">
        <f>+SUMIF(Ajustes!$C:$C,'Balance de Prueba'!$E1458,Ajustes!F:F)</f>
        <v>0</v>
      </c>
      <c r="J1458" s="3">
        <f t="shared" si="92"/>
        <v>-3387097</v>
      </c>
    </row>
    <row r="1459" spans="1:10" ht="12.75" hidden="1" customHeight="1" x14ac:dyDescent="0.3">
      <c r="A1459" s="2" t="str">
        <f t="shared" si="93"/>
        <v>28</v>
      </c>
      <c r="B1459" s="2" t="str">
        <f t="shared" si="90"/>
        <v>2805</v>
      </c>
      <c r="C1459" s="2">
        <v>28051001</v>
      </c>
      <c r="D1459" s="2">
        <v>900101036</v>
      </c>
      <c r="E1459" s="2" t="str">
        <f t="shared" si="91"/>
        <v>28051001900101036</v>
      </c>
      <c r="F1459" s="8">
        <v>-332357</v>
      </c>
      <c r="G1459" s="2" t="s">
        <v>1322</v>
      </c>
      <c r="H1459" s="8">
        <f>+SUMIF(Ajustes!$C:$C,'Balance de Prueba'!$E1459,Ajustes!E:E)</f>
        <v>0</v>
      </c>
      <c r="I1459" s="8">
        <f>+SUMIF(Ajustes!$C:$C,'Balance de Prueba'!$E1459,Ajustes!F:F)</f>
        <v>0</v>
      </c>
      <c r="J1459" s="3">
        <f t="shared" si="92"/>
        <v>-332357</v>
      </c>
    </row>
    <row r="1460" spans="1:10" ht="12.75" hidden="1" customHeight="1" x14ac:dyDescent="0.3">
      <c r="A1460" s="2" t="str">
        <f t="shared" si="93"/>
        <v>28</v>
      </c>
      <c r="B1460" s="2" t="str">
        <f t="shared" si="90"/>
        <v>2805</v>
      </c>
      <c r="C1460" s="2">
        <v>28051001</v>
      </c>
      <c r="D1460" s="2">
        <v>900187814</v>
      </c>
      <c r="E1460" s="2" t="str">
        <f t="shared" si="91"/>
        <v>28051001900187814</v>
      </c>
      <c r="F1460" s="8">
        <v>-309764</v>
      </c>
      <c r="G1460" s="2" t="s">
        <v>1323</v>
      </c>
      <c r="H1460" s="8">
        <f>+SUMIF(Ajustes!$C:$C,'Balance de Prueba'!$E1460,Ajustes!E:E)</f>
        <v>0</v>
      </c>
      <c r="I1460" s="8">
        <f>+SUMIF(Ajustes!$C:$C,'Balance de Prueba'!$E1460,Ajustes!F:F)</f>
        <v>0</v>
      </c>
      <c r="J1460" s="3">
        <f t="shared" si="92"/>
        <v>-309764</v>
      </c>
    </row>
    <row r="1461" spans="1:10" ht="12.75" hidden="1" customHeight="1" x14ac:dyDescent="0.3">
      <c r="A1461" s="2" t="str">
        <f t="shared" si="93"/>
        <v>28</v>
      </c>
      <c r="B1461" s="2" t="str">
        <f t="shared" si="90"/>
        <v>2805</v>
      </c>
      <c r="C1461" s="2">
        <v>28051001</v>
      </c>
      <c r="D1461" s="2">
        <v>900195104</v>
      </c>
      <c r="E1461" s="2" t="str">
        <f t="shared" si="91"/>
        <v>28051001900195104</v>
      </c>
      <c r="F1461" s="8">
        <v>-5057665</v>
      </c>
      <c r="G1461" s="2" t="s">
        <v>372</v>
      </c>
      <c r="H1461" s="8">
        <f>+SUMIF(Ajustes!$C:$C,'Balance de Prueba'!$E1461,Ajustes!E:E)</f>
        <v>0</v>
      </c>
      <c r="I1461" s="8">
        <f>+SUMIF(Ajustes!$C:$C,'Balance de Prueba'!$E1461,Ajustes!F:F)</f>
        <v>0</v>
      </c>
      <c r="J1461" s="3">
        <f t="shared" si="92"/>
        <v>-5057665</v>
      </c>
    </row>
    <row r="1462" spans="1:10" ht="12.75" hidden="1" customHeight="1" x14ac:dyDescent="0.3">
      <c r="A1462" s="2" t="str">
        <f t="shared" si="93"/>
        <v>28</v>
      </c>
      <c r="B1462" s="2" t="str">
        <f t="shared" si="90"/>
        <v>2805</v>
      </c>
      <c r="C1462" s="2">
        <v>28051001</v>
      </c>
      <c r="D1462" s="2">
        <v>900231647</v>
      </c>
      <c r="E1462" s="2" t="str">
        <f t="shared" si="91"/>
        <v>28051001900231647</v>
      </c>
      <c r="F1462" s="8">
        <v>-994881</v>
      </c>
      <c r="G1462" s="2" t="s">
        <v>1324</v>
      </c>
      <c r="H1462" s="8">
        <f>+SUMIF(Ajustes!$C:$C,'Balance de Prueba'!$E1462,Ajustes!E:E)</f>
        <v>0</v>
      </c>
      <c r="I1462" s="8">
        <f>+SUMIF(Ajustes!$C:$C,'Balance de Prueba'!$E1462,Ajustes!F:F)</f>
        <v>0</v>
      </c>
      <c r="J1462" s="3">
        <f t="shared" si="92"/>
        <v>-994881</v>
      </c>
    </row>
    <row r="1463" spans="1:10" ht="12.75" hidden="1" customHeight="1" x14ac:dyDescent="0.3">
      <c r="A1463" s="2" t="str">
        <f t="shared" si="93"/>
        <v>28</v>
      </c>
      <c r="B1463" s="2" t="str">
        <f t="shared" si="90"/>
        <v>2805</v>
      </c>
      <c r="C1463" s="2">
        <v>28051001</v>
      </c>
      <c r="D1463" s="2">
        <v>900245609</v>
      </c>
      <c r="E1463" s="2" t="str">
        <f t="shared" si="91"/>
        <v>28051001900245609</v>
      </c>
      <c r="F1463" s="8">
        <v>-2087158</v>
      </c>
      <c r="G1463" s="2" t="s">
        <v>1325</v>
      </c>
      <c r="H1463" s="8">
        <f>+SUMIF(Ajustes!$C:$C,'Balance de Prueba'!$E1463,Ajustes!E:E)</f>
        <v>0</v>
      </c>
      <c r="I1463" s="8">
        <f>+SUMIF(Ajustes!$C:$C,'Balance de Prueba'!$E1463,Ajustes!F:F)</f>
        <v>0</v>
      </c>
      <c r="J1463" s="3">
        <f t="shared" si="92"/>
        <v>-2087158</v>
      </c>
    </row>
    <row r="1464" spans="1:10" ht="12.75" hidden="1" customHeight="1" x14ac:dyDescent="0.3">
      <c r="A1464" s="2" t="str">
        <f t="shared" si="93"/>
        <v>28</v>
      </c>
      <c r="B1464" s="2" t="str">
        <f t="shared" si="90"/>
        <v>2815</v>
      </c>
      <c r="C1464" s="2">
        <v>28150501</v>
      </c>
      <c r="E1464" s="2" t="str">
        <f t="shared" si="91"/>
        <v>28150501</v>
      </c>
      <c r="F1464" s="8">
        <v>-1747415</v>
      </c>
      <c r="G1464" s="2" t="s">
        <v>1326</v>
      </c>
      <c r="H1464" s="8">
        <f>+SUMIF(Ajustes!$C:$C,'Balance de Prueba'!$E1464,Ajustes!E:E)</f>
        <v>0</v>
      </c>
      <c r="I1464" s="8">
        <f>+SUMIF(Ajustes!$C:$C,'Balance de Prueba'!$E1464,Ajustes!F:F)</f>
        <v>0</v>
      </c>
      <c r="J1464" s="3">
        <f t="shared" si="92"/>
        <v>-1747415</v>
      </c>
    </row>
    <row r="1465" spans="1:10" ht="12.75" hidden="1" customHeight="1" x14ac:dyDescent="0.3">
      <c r="A1465" s="2" t="str">
        <f t="shared" si="93"/>
        <v>28</v>
      </c>
      <c r="B1465" s="2" t="str">
        <f t="shared" si="90"/>
        <v>2815</v>
      </c>
      <c r="C1465" s="2">
        <v>28150502</v>
      </c>
      <c r="D1465" s="2">
        <v>7547</v>
      </c>
      <c r="E1465" s="2" t="str">
        <f t="shared" si="91"/>
        <v>281505027547</v>
      </c>
      <c r="F1465" s="8">
        <v>-13700000</v>
      </c>
      <c r="G1465" s="2" t="s">
        <v>1327</v>
      </c>
      <c r="H1465" s="8">
        <f>+SUMIF(Ajustes!$C:$C,'Balance de Prueba'!$E1465,Ajustes!E:E)</f>
        <v>0</v>
      </c>
      <c r="I1465" s="8">
        <f>+SUMIF(Ajustes!$C:$C,'Balance de Prueba'!$E1465,Ajustes!F:F)</f>
        <v>0</v>
      </c>
      <c r="J1465" s="3">
        <f t="shared" si="92"/>
        <v>-13700000</v>
      </c>
    </row>
    <row r="1466" spans="1:10" ht="12.75" hidden="1" customHeight="1" x14ac:dyDescent="0.3">
      <c r="A1466" s="2" t="str">
        <f t="shared" si="93"/>
        <v>28</v>
      </c>
      <c r="B1466" s="2" t="str">
        <f t="shared" si="90"/>
        <v>2815</v>
      </c>
      <c r="C1466" s="2">
        <v>28150502</v>
      </c>
      <c r="D1466" s="2">
        <v>7548</v>
      </c>
      <c r="E1466" s="2" t="str">
        <f t="shared" si="91"/>
        <v>281505027548</v>
      </c>
      <c r="F1466" s="8">
        <v>-680000</v>
      </c>
      <c r="G1466" s="2" t="s">
        <v>1328</v>
      </c>
      <c r="H1466" s="8">
        <f>+SUMIF(Ajustes!$C:$C,'Balance de Prueba'!$E1466,Ajustes!E:E)</f>
        <v>0</v>
      </c>
      <c r="I1466" s="8">
        <f>+SUMIF(Ajustes!$C:$C,'Balance de Prueba'!$E1466,Ajustes!F:F)</f>
        <v>0</v>
      </c>
      <c r="J1466" s="3">
        <f t="shared" si="92"/>
        <v>-680000</v>
      </c>
    </row>
    <row r="1467" spans="1:10" ht="12.75" hidden="1" customHeight="1" x14ac:dyDescent="0.3">
      <c r="A1467" s="2" t="str">
        <f t="shared" si="93"/>
        <v>28</v>
      </c>
      <c r="B1467" s="2" t="str">
        <f t="shared" si="90"/>
        <v>2815</v>
      </c>
      <c r="C1467" s="2">
        <v>28150502</v>
      </c>
      <c r="D1467" s="2">
        <v>7551</v>
      </c>
      <c r="E1467" s="2" t="str">
        <f t="shared" si="91"/>
        <v>281505027551</v>
      </c>
      <c r="F1467" s="8">
        <v>-4150000</v>
      </c>
      <c r="G1467" s="2" t="s">
        <v>1329</v>
      </c>
      <c r="H1467" s="8">
        <f>+SUMIF(Ajustes!$C:$C,'Balance de Prueba'!$E1467,Ajustes!E:E)</f>
        <v>0</v>
      </c>
      <c r="I1467" s="8">
        <f>+SUMIF(Ajustes!$C:$C,'Balance de Prueba'!$E1467,Ajustes!F:F)</f>
        <v>0</v>
      </c>
      <c r="J1467" s="3">
        <f t="shared" si="92"/>
        <v>-4150000</v>
      </c>
    </row>
    <row r="1468" spans="1:10" ht="12.75" hidden="1" customHeight="1" x14ac:dyDescent="0.3">
      <c r="A1468" s="2" t="str">
        <f t="shared" si="93"/>
        <v>28</v>
      </c>
      <c r="B1468" s="2" t="str">
        <f t="shared" si="90"/>
        <v>2815</v>
      </c>
      <c r="C1468" s="2">
        <v>28150502</v>
      </c>
      <c r="D1468" s="2">
        <v>7552</v>
      </c>
      <c r="E1468" s="2" t="str">
        <f t="shared" si="91"/>
        <v>281505027552</v>
      </c>
      <c r="F1468" s="8">
        <v>-2500000</v>
      </c>
      <c r="G1468" s="2" t="s">
        <v>1330</v>
      </c>
      <c r="H1468" s="8">
        <f>+SUMIF(Ajustes!$C:$C,'Balance de Prueba'!$E1468,Ajustes!E:E)</f>
        <v>0</v>
      </c>
      <c r="I1468" s="8">
        <f>+SUMIF(Ajustes!$C:$C,'Balance de Prueba'!$E1468,Ajustes!F:F)</f>
        <v>0</v>
      </c>
      <c r="J1468" s="3">
        <f t="shared" si="92"/>
        <v>-2500000</v>
      </c>
    </row>
    <row r="1469" spans="1:10" ht="12.75" hidden="1" customHeight="1" x14ac:dyDescent="0.3">
      <c r="A1469" s="2" t="str">
        <f t="shared" si="93"/>
        <v>28</v>
      </c>
      <c r="B1469" s="2" t="str">
        <f t="shared" si="90"/>
        <v>2815</v>
      </c>
      <c r="C1469" s="2">
        <v>28150502</v>
      </c>
      <c r="D1469" s="2">
        <v>7557</v>
      </c>
      <c r="E1469" s="2" t="str">
        <f t="shared" si="91"/>
        <v>281505027557</v>
      </c>
      <c r="F1469" s="8">
        <v>-4880200</v>
      </c>
      <c r="G1469" s="2" t="s">
        <v>1331</v>
      </c>
      <c r="H1469" s="8">
        <f>+SUMIF(Ajustes!$C:$C,'Balance de Prueba'!$E1469,Ajustes!E:E)</f>
        <v>0</v>
      </c>
      <c r="I1469" s="8">
        <f>+SUMIF(Ajustes!$C:$C,'Balance de Prueba'!$E1469,Ajustes!F:F)</f>
        <v>0</v>
      </c>
      <c r="J1469" s="3">
        <f t="shared" si="92"/>
        <v>-4880200</v>
      </c>
    </row>
    <row r="1470" spans="1:10" ht="12.75" hidden="1" customHeight="1" x14ac:dyDescent="0.3">
      <c r="A1470" s="2" t="str">
        <f t="shared" si="93"/>
        <v>28</v>
      </c>
      <c r="B1470" s="2" t="str">
        <f t="shared" si="90"/>
        <v>2825</v>
      </c>
      <c r="C1470" s="2">
        <v>28251001</v>
      </c>
      <c r="E1470" s="2" t="str">
        <f t="shared" si="91"/>
        <v>28251001</v>
      </c>
      <c r="F1470" s="8">
        <v>-4439718</v>
      </c>
      <c r="G1470" s="2" t="s">
        <v>1332</v>
      </c>
      <c r="H1470" s="8">
        <f>+SUMIF(Ajustes!$C:$C,'Balance de Prueba'!$E1470,Ajustes!E:E)</f>
        <v>0</v>
      </c>
      <c r="I1470" s="8">
        <f>+SUMIF(Ajustes!$C:$C,'Balance de Prueba'!$E1470,Ajustes!F:F)</f>
        <v>0</v>
      </c>
      <c r="J1470" s="3">
        <f t="shared" si="92"/>
        <v>-4439718</v>
      </c>
    </row>
    <row r="1471" spans="1:10" ht="12.75" hidden="1" customHeight="1" x14ac:dyDescent="0.3">
      <c r="A1471" s="2" t="str">
        <f t="shared" si="93"/>
        <v>28</v>
      </c>
      <c r="B1471" s="2" t="str">
        <f t="shared" si="90"/>
        <v>2895</v>
      </c>
      <c r="C1471" s="2">
        <v>28959503</v>
      </c>
      <c r="D1471" s="2">
        <v>890903938</v>
      </c>
      <c r="E1471" s="2" t="str">
        <f t="shared" si="91"/>
        <v>28959503890903938</v>
      </c>
      <c r="F1471" s="8">
        <v>552674133</v>
      </c>
      <c r="G1471" s="2" t="s">
        <v>36</v>
      </c>
      <c r="H1471" s="8">
        <f>+SUMIF(Ajustes!$C:$C,'Balance de Prueba'!$E1471,Ajustes!E:E)</f>
        <v>0</v>
      </c>
      <c r="I1471" s="8">
        <f>+SUMIF(Ajustes!$C:$C,'Balance de Prueba'!$E1471,Ajustes!F:F)</f>
        <v>0</v>
      </c>
      <c r="J1471" s="3">
        <f t="shared" si="92"/>
        <v>552674133</v>
      </c>
    </row>
    <row r="1472" spans="1:10" ht="12.75" hidden="1" customHeight="1" x14ac:dyDescent="0.3">
      <c r="A1472" s="2" t="str">
        <f t="shared" si="93"/>
        <v>28</v>
      </c>
      <c r="B1472" s="2" t="str">
        <f t="shared" si="90"/>
        <v>2895</v>
      </c>
      <c r="C1472" s="2">
        <v>28959504</v>
      </c>
      <c r="D1472" s="2">
        <v>890903938</v>
      </c>
      <c r="E1472" s="2" t="str">
        <f t="shared" si="91"/>
        <v>28959504890903938</v>
      </c>
      <c r="F1472" s="8">
        <v>-573668542</v>
      </c>
      <c r="G1472" s="2" t="s">
        <v>36</v>
      </c>
      <c r="H1472" s="8">
        <f>+SUMIF(Ajustes!$C:$C,'Balance de Prueba'!$E1472,Ajustes!E:E)</f>
        <v>0</v>
      </c>
      <c r="I1472" s="8">
        <f>+SUMIF(Ajustes!$C:$C,'Balance de Prueba'!$E1472,Ajustes!F:F)</f>
        <v>0</v>
      </c>
      <c r="J1472" s="3">
        <f t="shared" si="92"/>
        <v>-573668542</v>
      </c>
    </row>
    <row r="1473" spans="1:10" ht="12.75" hidden="1" customHeight="1" x14ac:dyDescent="0.3">
      <c r="A1473" s="2" t="str">
        <f>+LEFT(C1473,2)</f>
        <v>28</v>
      </c>
      <c r="B1473" s="2" t="str">
        <f>+LEFT(C1473,4)</f>
        <v>2895</v>
      </c>
      <c r="C1473" s="2">
        <v>28959525</v>
      </c>
      <c r="D1473" s="2">
        <v>890900285</v>
      </c>
      <c r="E1473" s="2" t="str">
        <f t="shared" si="91"/>
        <v>28959525890900285</v>
      </c>
      <c r="F1473" s="8">
        <v>0</v>
      </c>
      <c r="G1473" s="2" t="s">
        <v>3417</v>
      </c>
      <c r="H1473" s="8">
        <v>0</v>
      </c>
      <c r="I1473" s="8">
        <f>+ABS('Impto Dif'!H75)</f>
        <v>28060513408.610233</v>
      </c>
      <c r="J1473" s="3">
        <f t="shared" si="92"/>
        <v>-28060513408.610233</v>
      </c>
    </row>
    <row r="1474" spans="1:10" ht="12.75" hidden="1" customHeight="1" x14ac:dyDescent="0.3">
      <c r="A1474" s="2" t="str">
        <f t="shared" si="93"/>
        <v>31</v>
      </c>
      <c r="B1474" s="2" t="str">
        <f t="shared" si="90"/>
        <v>3105</v>
      </c>
      <c r="C1474" s="2">
        <v>31050501</v>
      </c>
      <c r="E1474" s="2" t="str">
        <f t="shared" si="91"/>
        <v>31050501</v>
      </c>
      <c r="F1474" s="8">
        <v>-25000000</v>
      </c>
      <c r="G1474" s="2" t="s">
        <v>1333</v>
      </c>
      <c r="H1474" s="8">
        <f>+SUMIF(Ajustes!$C:$C,'Balance de Prueba'!$E1474,Ajustes!E:E)</f>
        <v>0</v>
      </c>
      <c r="I1474" s="8">
        <f>+SUMIF(Ajustes!$C:$C,'Balance de Prueba'!$E1474,Ajustes!F:F)</f>
        <v>0</v>
      </c>
      <c r="J1474" s="3">
        <f t="shared" si="92"/>
        <v>-25000000</v>
      </c>
    </row>
    <row r="1475" spans="1:10" ht="12.75" hidden="1" customHeight="1" x14ac:dyDescent="0.3">
      <c r="A1475" s="2" t="str">
        <f t="shared" si="93"/>
        <v>31</v>
      </c>
      <c r="B1475" s="2" t="str">
        <f t="shared" si="90"/>
        <v>3105</v>
      </c>
      <c r="C1475" s="2">
        <v>31051001</v>
      </c>
      <c r="E1475" s="2" t="str">
        <f t="shared" si="91"/>
        <v>31051001</v>
      </c>
      <c r="F1475" s="8">
        <v>7443954</v>
      </c>
      <c r="G1475" s="2" t="s">
        <v>1334</v>
      </c>
      <c r="H1475" s="8">
        <f>+SUMIF(Ajustes!$C:$C,'Balance de Prueba'!$E1475,Ajustes!E:E)</f>
        <v>0</v>
      </c>
      <c r="I1475" s="8">
        <f>+SUMIF(Ajustes!$C:$C,'Balance de Prueba'!$E1475,Ajustes!F:F)</f>
        <v>0</v>
      </c>
      <c r="J1475" s="3">
        <f t="shared" si="92"/>
        <v>7443954</v>
      </c>
    </row>
    <row r="1476" spans="1:10" ht="12.75" hidden="1" customHeight="1" x14ac:dyDescent="0.3">
      <c r="A1476" s="2" t="str">
        <f t="shared" si="93"/>
        <v>32</v>
      </c>
      <c r="B1476" s="2" t="str">
        <f t="shared" si="90"/>
        <v>3205</v>
      </c>
      <c r="C1476" s="2">
        <v>32050512</v>
      </c>
      <c r="E1476" s="2" t="str">
        <f t="shared" si="91"/>
        <v>32050512</v>
      </c>
      <c r="F1476" s="8">
        <v>-500990234</v>
      </c>
      <c r="G1476" s="2" t="s">
        <v>1335</v>
      </c>
      <c r="H1476" s="8">
        <f>+SUMIF(Ajustes!$C:$C,'Balance de Prueba'!$E1476,Ajustes!E:E)</f>
        <v>0</v>
      </c>
      <c r="I1476" s="8">
        <f>+SUMIF(Ajustes!$C:$C,'Balance de Prueba'!$E1476,Ajustes!F:F)</f>
        <v>0</v>
      </c>
      <c r="J1476" s="3">
        <f t="shared" si="92"/>
        <v>-500990234</v>
      </c>
    </row>
    <row r="1477" spans="1:10" ht="12.75" hidden="1" customHeight="1" x14ac:dyDescent="0.3">
      <c r="A1477" s="2" t="str">
        <f t="shared" si="93"/>
        <v>32</v>
      </c>
      <c r="B1477" s="2" t="str">
        <f t="shared" si="90"/>
        <v>3225</v>
      </c>
      <c r="C1477" s="2">
        <v>32250501</v>
      </c>
      <c r="E1477" s="2" t="str">
        <f t="shared" si="91"/>
        <v>32250501</v>
      </c>
      <c r="F1477" s="8">
        <v>-444314616</v>
      </c>
      <c r="G1477" s="2" t="s">
        <v>1336</v>
      </c>
      <c r="H1477" s="8">
        <f>+SUMIF(Ajustes!$C:$C,'Balance de Prueba'!$E1477,Ajustes!E:E)</f>
        <v>0</v>
      </c>
      <c r="I1477" s="8">
        <f>+SUMIF(Ajustes!$C:$C,'Balance de Prueba'!$E1477,Ajustes!F:F)</f>
        <v>0</v>
      </c>
      <c r="J1477" s="3">
        <f t="shared" si="92"/>
        <v>-444314616</v>
      </c>
    </row>
    <row r="1478" spans="1:10" ht="12.75" hidden="1" customHeight="1" x14ac:dyDescent="0.3">
      <c r="A1478" s="2" t="str">
        <f t="shared" si="93"/>
        <v>32</v>
      </c>
      <c r="B1478" s="2" t="str">
        <f t="shared" ref="B1478:B1512" si="94">+LEFT(C1478,4)</f>
        <v>3225</v>
      </c>
      <c r="C1478" s="2">
        <v>32250502</v>
      </c>
      <c r="E1478" s="2" t="str">
        <f t="shared" si="91"/>
        <v>32250502</v>
      </c>
      <c r="F1478" s="8">
        <v>-72883017</v>
      </c>
      <c r="G1478" s="2" t="s">
        <v>1337</v>
      </c>
      <c r="H1478" s="8">
        <f>+SUMIF(Ajustes!$C:$C,'Balance de Prueba'!$E1478,Ajustes!E:E)</f>
        <v>0</v>
      </c>
      <c r="I1478" s="8">
        <f>+SUMIF(Ajustes!$C:$C,'Balance de Prueba'!$E1478,Ajustes!F:F)</f>
        <v>0</v>
      </c>
      <c r="J1478" s="3">
        <f t="shared" si="92"/>
        <v>-72883017</v>
      </c>
    </row>
    <row r="1479" spans="1:10" ht="12.75" hidden="1" customHeight="1" x14ac:dyDescent="0.3">
      <c r="A1479" s="2" t="str">
        <f t="shared" si="93"/>
        <v>32</v>
      </c>
      <c r="B1479" s="2" t="str">
        <f t="shared" si="94"/>
        <v>3225</v>
      </c>
      <c r="C1479" s="2">
        <v>32250503</v>
      </c>
      <c r="E1479" s="2" t="str">
        <f t="shared" si="91"/>
        <v>32250503</v>
      </c>
      <c r="F1479" s="8">
        <v>167459687</v>
      </c>
      <c r="G1479" s="2" t="s">
        <v>1338</v>
      </c>
      <c r="H1479" s="8">
        <f>+SUMIF(Ajustes!$C:$C,'Balance de Prueba'!$E1479,Ajustes!E:E)</f>
        <v>0</v>
      </c>
      <c r="I1479" s="8">
        <f>+SUMIF(Ajustes!$C:$C,'Balance de Prueba'!$E1479,Ajustes!F:F)</f>
        <v>0</v>
      </c>
      <c r="J1479" s="3">
        <f t="shared" si="92"/>
        <v>167459687</v>
      </c>
    </row>
    <row r="1480" spans="1:10" ht="12.75" hidden="1" customHeight="1" x14ac:dyDescent="0.3">
      <c r="A1480" s="2" t="str">
        <f t="shared" si="93"/>
        <v>33</v>
      </c>
      <c r="B1480" s="2" t="str">
        <f t="shared" si="94"/>
        <v>3305</v>
      </c>
      <c r="C1480" s="2">
        <v>33050501</v>
      </c>
      <c r="E1480" s="2" t="str">
        <f t="shared" si="91"/>
        <v>33050501</v>
      </c>
      <c r="F1480" s="8">
        <v>-13837496</v>
      </c>
      <c r="G1480" s="2" t="s">
        <v>1339</v>
      </c>
      <c r="H1480" s="8">
        <f>+SUMIF(Ajustes!$C:$C,'Balance de Prueba'!$E1480,Ajustes!E:E)</f>
        <v>0</v>
      </c>
      <c r="I1480" s="8">
        <f>+SUMIF(Ajustes!$C:$C,'Balance de Prueba'!$E1480,Ajustes!F:F)</f>
        <v>0</v>
      </c>
      <c r="J1480" s="3">
        <f t="shared" si="92"/>
        <v>-13837496</v>
      </c>
    </row>
    <row r="1481" spans="1:10" ht="12.75" hidden="1" customHeight="1" x14ac:dyDescent="0.3">
      <c r="A1481" s="2" t="str">
        <f t="shared" si="93"/>
        <v>33</v>
      </c>
      <c r="B1481" s="2" t="str">
        <f t="shared" si="94"/>
        <v>3305</v>
      </c>
      <c r="C1481" s="2">
        <v>33051020</v>
      </c>
      <c r="E1481" s="2" t="str">
        <f t="shared" ref="E1481:E1512" si="95">+C1481&amp;D1481</f>
        <v>33051020</v>
      </c>
      <c r="F1481" s="8">
        <v>-35472919</v>
      </c>
      <c r="G1481" s="2" t="s">
        <v>1340</v>
      </c>
      <c r="H1481" s="8">
        <f>+SUMIF(Ajustes!$C:$C,'Balance de Prueba'!$E1481,Ajustes!E:E)</f>
        <v>0</v>
      </c>
      <c r="I1481" s="8">
        <f>+SUMIF(Ajustes!$C:$C,'Balance de Prueba'!$E1481,Ajustes!F:F)</f>
        <v>0</v>
      </c>
      <c r="J1481" s="3">
        <f t="shared" ref="J1481:J1511" si="96">+F1481+H1481-I1481</f>
        <v>-35472919</v>
      </c>
    </row>
    <row r="1482" spans="1:10" ht="12.75" hidden="1" customHeight="1" x14ac:dyDescent="0.3">
      <c r="A1482" s="2" t="str">
        <f t="shared" si="93"/>
        <v>33</v>
      </c>
      <c r="B1482" s="2" t="str">
        <f t="shared" si="94"/>
        <v>3305</v>
      </c>
      <c r="C1482" s="2">
        <v>33051517</v>
      </c>
      <c r="E1482" s="2" t="str">
        <f t="shared" si="95"/>
        <v>33051517</v>
      </c>
      <c r="F1482" s="8">
        <v>-5203239</v>
      </c>
      <c r="G1482" s="2" t="s">
        <v>1341</v>
      </c>
      <c r="H1482" s="8">
        <f>+SUMIF(Ajustes!$C:$C,'Balance de Prueba'!$E1482,Ajustes!E:E)</f>
        <v>0</v>
      </c>
      <c r="I1482" s="8">
        <f>+SUMIF(Ajustes!$C:$C,'Balance de Prueba'!$E1482,Ajustes!F:F)</f>
        <v>0</v>
      </c>
      <c r="J1482" s="3">
        <f t="shared" si="96"/>
        <v>-5203239</v>
      </c>
    </row>
    <row r="1483" spans="1:10" ht="12.75" hidden="1" customHeight="1" x14ac:dyDescent="0.3">
      <c r="A1483" s="2" t="str">
        <f t="shared" si="93"/>
        <v>33</v>
      </c>
      <c r="B1483" s="2" t="str">
        <f t="shared" si="94"/>
        <v>3305</v>
      </c>
      <c r="C1483" s="2">
        <v>33051607</v>
      </c>
      <c r="E1483" s="2" t="str">
        <f t="shared" si="95"/>
        <v>33051607</v>
      </c>
      <c r="F1483" s="8">
        <v>5203239</v>
      </c>
      <c r="G1483" s="2" t="s">
        <v>1342</v>
      </c>
      <c r="H1483" s="8">
        <f>+SUMIF(Ajustes!$C:$C,'Balance de Prueba'!$E1483,Ajustes!E:E)</f>
        <v>0</v>
      </c>
      <c r="I1483" s="8">
        <f>+SUMIF(Ajustes!$C:$C,'Balance de Prueba'!$E1483,Ajustes!F:F)</f>
        <v>0</v>
      </c>
      <c r="J1483" s="3">
        <f t="shared" si="96"/>
        <v>5203239</v>
      </c>
    </row>
    <row r="1484" spans="1:10" ht="12.75" hidden="1" customHeight="1" x14ac:dyDescent="0.3">
      <c r="A1484" s="2" t="str">
        <f t="shared" ref="A1484:A1512" si="97">+LEFT(C1484,2)</f>
        <v>33</v>
      </c>
      <c r="B1484" s="2" t="str">
        <f t="shared" si="94"/>
        <v>3315</v>
      </c>
      <c r="C1484" s="2">
        <v>33151005</v>
      </c>
      <c r="E1484" s="2" t="str">
        <f t="shared" si="95"/>
        <v>33151005</v>
      </c>
      <c r="F1484" s="8">
        <v>-5846746</v>
      </c>
      <c r="G1484" s="2" t="s">
        <v>1343</v>
      </c>
      <c r="H1484" s="8">
        <f>+SUMIF(Ajustes!$C:$C,'Balance de Prueba'!$E1484,Ajustes!E:E)</f>
        <v>0</v>
      </c>
      <c r="I1484" s="8">
        <f>+SUMIF(Ajustes!$C:$C,'Balance de Prueba'!$E1484,Ajustes!F:F)</f>
        <v>0</v>
      </c>
      <c r="J1484" s="3">
        <f t="shared" si="96"/>
        <v>-5846746</v>
      </c>
    </row>
    <row r="1485" spans="1:10" ht="12.75" hidden="1" customHeight="1" x14ac:dyDescent="0.3">
      <c r="A1485" s="2" t="str">
        <f t="shared" si="97"/>
        <v>33</v>
      </c>
      <c r="B1485" s="2" t="str">
        <f t="shared" si="94"/>
        <v>3315</v>
      </c>
      <c r="C1485" s="2">
        <v>33152007</v>
      </c>
      <c r="E1485" s="2" t="str">
        <f t="shared" si="95"/>
        <v>33152007</v>
      </c>
      <c r="F1485" s="8">
        <v>-4424139</v>
      </c>
      <c r="G1485" s="2" t="s">
        <v>1344</v>
      </c>
      <c r="H1485" s="8">
        <f>+SUMIF(Ajustes!$C:$C,'Balance de Prueba'!$E1485,Ajustes!E:E)</f>
        <v>0</v>
      </c>
      <c r="I1485" s="8">
        <f>+SUMIF(Ajustes!$C:$C,'Balance de Prueba'!$E1485,Ajustes!F:F)</f>
        <v>0</v>
      </c>
      <c r="J1485" s="3">
        <f t="shared" si="96"/>
        <v>-4424139</v>
      </c>
    </row>
    <row r="1486" spans="1:10" ht="12.75" hidden="1" customHeight="1" x14ac:dyDescent="0.3">
      <c r="A1486" s="2" t="str">
        <f t="shared" si="97"/>
        <v>33</v>
      </c>
      <c r="B1486" s="2" t="str">
        <f t="shared" si="94"/>
        <v>3315</v>
      </c>
      <c r="C1486" s="2">
        <v>33153003</v>
      </c>
      <c r="E1486" s="2" t="str">
        <f t="shared" si="95"/>
        <v>33153003</v>
      </c>
      <c r="F1486" s="8">
        <v>-4615921</v>
      </c>
      <c r="G1486" s="2" t="s">
        <v>1345</v>
      </c>
      <c r="H1486" s="8">
        <f>+SUMIF(Ajustes!$C:$C,'Balance de Prueba'!$E1486,Ajustes!E:E)</f>
        <v>0</v>
      </c>
      <c r="I1486" s="8">
        <f>+SUMIF(Ajustes!$C:$C,'Balance de Prueba'!$E1486,Ajustes!F:F)</f>
        <v>0</v>
      </c>
      <c r="J1486" s="3">
        <f t="shared" si="96"/>
        <v>-4615921</v>
      </c>
    </row>
    <row r="1487" spans="1:10" ht="12.75" hidden="1" customHeight="1" x14ac:dyDescent="0.3">
      <c r="A1487" s="2" t="str">
        <f t="shared" si="97"/>
        <v>33</v>
      </c>
      <c r="B1487" s="2" t="str">
        <f t="shared" si="94"/>
        <v>3315</v>
      </c>
      <c r="C1487" s="2">
        <v>33154521</v>
      </c>
      <c r="E1487" s="2" t="str">
        <f t="shared" si="95"/>
        <v>33154521</v>
      </c>
      <c r="F1487" s="8">
        <v>-11109750070</v>
      </c>
      <c r="G1487" s="2" t="s">
        <v>1346</v>
      </c>
      <c r="H1487" s="8">
        <f>+SUMIF(Ajustes!$C:$C,'Balance de Prueba'!$E1487,Ajustes!E:E)</f>
        <v>0</v>
      </c>
      <c r="I1487" s="8">
        <f>+SUMIF(Ajustes!$C:$C,'Balance de Prueba'!$E1487,Ajustes!F:F)</f>
        <v>0</v>
      </c>
      <c r="J1487" s="3">
        <f t="shared" si="96"/>
        <v>-11109750070</v>
      </c>
    </row>
    <row r="1488" spans="1:10" ht="12.75" hidden="1" customHeight="1" x14ac:dyDescent="0.3">
      <c r="A1488" s="2" t="str">
        <f t="shared" si="97"/>
        <v>33</v>
      </c>
      <c r="B1488" s="2" t="str">
        <f t="shared" si="94"/>
        <v>3315</v>
      </c>
      <c r="C1488" s="2">
        <v>33154522</v>
      </c>
      <c r="E1488" s="2" t="str">
        <f t="shared" si="95"/>
        <v>33154522</v>
      </c>
      <c r="F1488" s="8">
        <v>-1152901093</v>
      </c>
      <c r="G1488" s="2" t="s">
        <v>1347</v>
      </c>
      <c r="H1488" s="8">
        <f>+SUMIF(Ajustes!$C:$C,'Balance de Prueba'!$E1488,Ajustes!E:E)</f>
        <v>0</v>
      </c>
      <c r="I1488" s="8">
        <f>+SUMIF(Ajustes!$C:$C,'Balance de Prueba'!$E1488,Ajustes!F:F)</f>
        <v>0</v>
      </c>
      <c r="J1488" s="3">
        <f t="shared" si="96"/>
        <v>-1152901093</v>
      </c>
    </row>
    <row r="1489" spans="1:10" ht="12.75" hidden="1" customHeight="1" x14ac:dyDescent="0.3">
      <c r="A1489" s="2" t="str">
        <f t="shared" si="97"/>
        <v>33</v>
      </c>
      <c r="B1489" s="2" t="str">
        <f t="shared" si="94"/>
        <v>3315</v>
      </c>
      <c r="C1489" s="2">
        <v>33159509</v>
      </c>
      <c r="E1489" s="2" t="str">
        <f t="shared" si="95"/>
        <v>33159509</v>
      </c>
      <c r="F1489" s="8">
        <v>-11690362</v>
      </c>
      <c r="G1489" s="2" t="s">
        <v>1348</v>
      </c>
      <c r="H1489" s="8">
        <f>+SUMIF(Ajustes!$C:$C,'Balance de Prueba'!$E1489,Ajustes!E:E)</f>
        <v>0</v>
      </c>
      <c r="I1489" s="8">
        <f>+SUMIF(Ajustes!$C:$C,'Balance de Prueba'!$E1489,Ajustes!F:F)</f>
        <v>0</v>
      </c>
      <c r="J1489" s="3">
        <f t="shared" si="96"/>
        <v>-11690362</v>
      </c>
    </row>
    <row r="1490" spans="1:10" ht="12.75" customHeight="1" x14ac:dyDescent="0.3">
      <c r="A1490" s="2" t="str">
        <f t="shared" si="97"/>
        <v>34</v>
      </c>
      <c r="B1490" s="2" t="str">
        <f t="shared" si="94"/>
        <v>3405</v>
      </c>
      <c r="C1490" s="2">
        <v>34050501</v>
      </c>
      <c r="E1490" s="2" t="str">
        <f t="shared" si="95"/>
        <v>34050501</v>
      </c>
      <c r="F1490" s="8">
        <v>-132269178</v>
      </c>
      <c r="G1490" s="2" t="s">
        <v>1349</v>
      </c>
      <c r="H1490" s="8">
        <f>+SUMIF(Ajustes!$C:$C,'Balance de Prueba'!$E1490,Ajustes!E:E)</f>
        <v>132269178</v>
      </c>
      <c r="I1490" s="8">
        <f>+SUMIF(Ajustes!$C:$C,'Balance de Prueba'!$E1490,Ajustes!F:F)</f>
        <v>0</v>
      </c>
      <c r="J1490" s="3">
        <f t="shared" si="96"/>
        <v>0</v>
      </c>
    </row>
    <row r="1491" spans="1:10" ht="12.75" customHeight="1" x14ac:dyDescent="0.3">
      <c r="A1491" s="2" t="str">
        <f t="shared" si="97"/>
        <v>34</v>
      </c>
      <c r="B1491" s="2" t="str">
        <f t="shared" si="94"/>
        <v>3405</v>
      </c>
      <c r="C1491" s="2">
        <v>34050503</v>
      </c>
      <c r="E1491" s="2" t="str">
        <f t="shared" si="95"/>
        <v>34050503</v>
      </c>
      <c r="F1491" s="8">
        <v>38805735</v>
      </c>
      <c r="G1491" s="2" t="s">
        <v>1350</v>
      </c>
      <c r="H1491" s="8">
        <f>+SUMIF(Ajustes!$C:$C,'Balance de Prueba'!$E1491,Ajustes!E:E)</f>
        <v>0</v>
      </c>
      <c r="I1491" s="8">
        <f>+SUMIF(Ajustes!$C:$C,'Balance de Prueba'!$E1491,Ajustes!F:F)</f>
        <v>38805735</v>
      </c>
      <c r="J1491" s="3">
        <f t="shared" si="96"/>
        <v>0</v>
      </c>
    </row>
    <row r="1492" spans="1:10" ht="12.75" customHeight="1" x14ac:dyDescent="0.3">
      <c r="A1492" s="2" t="str">
        <f t="shared" si="97"/>
        <v>34</v>
      </c>
      <c r="B1492" s="2" t="str">
        <f t="shared" si="94"/>
        <v>3405</v>
      </c>
      <c r="C1492" s="2">
        <v>34051012</v>
      </c>
      <c r="E1492" s="2" t="str">
        <f t="shared" si="95"/>
        <v>34051012</v>
      </c>
      <c r="F1492" s="8">
        <v>-2489641688</v>
      </c>
      <c r="G1492" s="2" t="s">
        <v>1351</v>
      </c>
      <c r="H1492" s="8">
        <f>+SUMIF(Ajustes!$C:$C,'Balance de Prueba'!$E1492,Ajustes!E:E)</f>
        <v>2489641688</v>
      </c>
      <c r="I1492" s="8">
        <f>+SUMIF(Ajustes!$C:$C,'Balance de Prueba'!$E1492,Ajustes!F:F)</f>
        <v>0</v>
      </c>
      <c r="J1492" s="3">
        <f t="shared" si="96"/>
        <v>0</v>
      </c>
    </row>
    <row r="1493" spans="1:10" ht="12.75" customHeight="1" x14ac:dyDescent="0.3">
      <c r="A1493" s="2" t="str">
        <f t="shared" si="97"/>
        <v>34</v>
      </c>
      <c r="B1493" s="2" t="str">
        <f t="shared" si="94"/>
        <v>3405</v>
      </c>
      <c r="C1493" s="2">
        <v>34051506</v>
      </c>
      <c r="E1493" s="2" t="str">
        <f t="shared" si="95"/>
        <v>34051506</v>
      </c>
      <c r="F1493" s="8">
        <v>-73378734</v>
      </c>
      <c r="G1493" s="2" t="s">
        <v>1352</v>
      </c>
      <c r="H1493" s="8">
        <f>+SUMIF(Ajustes!$C:$C,'Balance de Prueba'!$E1493,Ajustes!E:E)</f>
        <v>73378734</v>
      </c>
      <c r="I1493" s="8">
        <f>+SUMIF(Ajustes!$C:$C,'Balance de Prueba'!$E1493,Ajustes!F:F)</f>
        <v>0</v>
      </c>
      <c r="J1493" s="3">
        <f t="shared" si="96"/>
        <v>0</v>
      </c>
    </row>
    <row r="1494" spans="1:10" ht="12.75" customHeight="1" x14ac:dyDescent="0.3">
      <c r="A1494" s="2" t="str">
        <f t="shared" si="97"/>
        <v>34</v>
      </c>
      <c r="B1494" s="2" t="str">
        <f t="shared" si="94"/>
        <v>3405</v>
      </c>
      <c r="C1494" s="2">
        <v>34051507</v>
      </c>
      <c r="E1494" s="2" t="str">
        <f t="shared" si="95"/>
        <v>34051507</v>
      </c>
      <c r="F1494" s="8">
        <v>-18376750</v>
      </c>
      <c r="G1494" s="2" t="s">
        <v>1353</v>
      </c>
      <c r="H1494" s="8">
        <f>+SUMIF(Ajustes!$C:$C,'Balance de Prueba'!$E1494,Ajustes!E:E)</f>
        <v>18376750</v>
      </c>
      <c r="I1494" s="8">
        <f>+SUMIF(Ajustes!$C:$C,'Balance de Prueba'!$E1494,Ajustes!F:F)</f>
        <v>0</v>
      </c>
      <c r="J1494" s="3">
        <f t="shared" si="96"/>
        <v>0</v>
      </c>
    </row>
    <row r="1495" spans="1:10" ht="12.75" customHeight="1" x14ac:dyDescent="0.3">
      <c r="A1495" s="2" t="str">
        <f t="shared" si="97"/>
        <v>34</v>
      </c>
      <c r="B1495" s="2" t="str">
        <f t="shared" si="94"/>
        <v>3405</v>
      </c>
      <c r="C1495" s="2">
        <v>34051508</v>
      </c>
      <c r="E1495" s="2" t="str">
        <f t="shared" si="95"/>
        <v>34051508</v>
      </c>
      <c r="F1495" s="8">
        <v>-2093463784</v>
      </c>
      <c r="G1495" s="2" t="s">
        <v>1354</v>
      </c>
      <c r="H1495" s="8">
        <f>+SUMIF(Ajustes!$C:$C,'Balance de Prueba'!$E1495,Ajustes!E:E)</f>
        <v>2093463784</v>
      </c>
      <c r="I1495" s="8">
        <f>+SUMIF(Ajustes!$C:$C,'Balance de Prueba'!$E1495,Ajustes!F:F)</f>
        <v>0</v>
      </c>
      <c r="J1495" s="3">
        <f t="shared" si="96"/>
        <v>0</v>
      </c>
    </row>
    <row r="1496" spans="1:10" ht="12.75" customHeight="1" x14ac:dyDescent="0.3">
      <c r="A1496" s="2" t="str">
        <f t="shared" si="97"/>
        <v>34</v>
      </c>
      <c r="B1496" s="2" t="str">
        <f t="shared" si="94"/>
        <v>3405</v>
      </c>
      <c r="C1496" s="2">
        <v>34051509</v>
      </c>
      <c r="E1496" s="2" t="str">
        <f t="shared" si="95"/>
        <v>34051509</v>
      </c>
      <c r="F1496" s="8">
        <v>-17637051</v>
      </c>
      <c r="G1496" s="2" t="s">
        <v>1355</v>
      </c>
      <c r="H1496" s="8">
        <f>+SUMIF(Ajustes!$C:$C,'Balance de Prueba'!$E1496,Ajustes!E:E)</f>
        <v>17637051</v>
      </c>
      <c r="I1496" s="8">
        <f>+SUMIF(Ajustes!$C:$C,'Balance de Prueba'!$E1496,Ajustes!F:F)</f>
        <v>0</v>
      </c>
      <c r="J1496" s="3">
        <f t="shared" si="96"/>
        <v>0</v>
      </c>
    </row>
    <row r="1497" spans="1:10" ht="12.75" customHeight="1" x14ac:dyDescent="0.3">
      <c r="A1497" s="2" t="str">
        <f t="shared" si="97"/>
        <v>34</v>
      </c>
      <c r="B1497" s="2" t="str">
        <f t="shared" si="94"/>
        <v>3405</v>
      </c>
      <c r="C1497" s="2">
        <v>34051510</v>
      </c>
      <c r="E1497" s="2" t="str">
        <f t="shared" si="95"/>
        <v>34051510</v>
      </c>
      <c r="F1497" s="8">
        <v>-46883785</v>
      </c>
      <c r="G1497" s="2" t="s">
        <v>1356</v>
      </c>
      <c r="H1497" s="8">
        <f>+SUMIF(Ajustes!$C:$C,'Balance de Prueba'!$E1497,Ajustes!E:E)</f>
        <v>46883785</v>
      </c>
      <c r="I1497" s="8">
        <f>+SUMIF(Ajustes!$C:$C,'Balance de Prueba'!$E1497,Ajustes!F:F)</f>
        <v>0</v>
      </c>
      <c r="J1497" s="3">
        <f t="shared" si="96"/>
        <v>0</v>
      </c>
    </row>
    <row r="1498" spans="1:10" ht="12.75" customHeight="1" x14ac:dyDescent="0.3">
      <c r="A1498" s="2" t="str">
        <f t="shared" si="97"/>
        <v>34</v>
      </c>
      <c r="B1498" s="2" t="str">
        <f t="shared" si="94"/>
        <v>3405</v>
      </c>
      <c r="C1498" s="2">
        <v>34051513</v>
      </c>
      <c r="E1498" s="2" t="str">
        <f t="shared" si="95"/>
        <v>34051513</v>
      </c>
      <c r="F1498" s="8">
        <v>-2825967240</v>
      </c>
      <c r="G1498" s="2" t="s">
        <v>1357</v>
      </c>
      <c r="H1498" s="8">
        <f>+SUMIF(Ajustes!$C:$C,'Balance de Prueba'!$E1498,Ajustes!E:E)</f>
        <v>2825967240</v>
      </c>
      <c r="I1498" s="8">
        <f>+SUMIF(Ajustes!$C:$C,'Balance de Prueba'!$E1498,Ajustes!F:F)</f>
        <v>0</v>
      </c>
      <c r="J1498" s="3">
        <f t="shared" si="96"/>
        <v>0</v>
      </c>
    </row>
    <row r="1499" spans="1:10" ht="12.75" customHeight="1" x14ac:dyDescent="0.3">
      <c r="A1499" s="2" t="str">
        <f t="shared" si="97"/>
        <v>34</v>
      </c>
      <c r="B1499" s="2" t="str">
        <f t="shared" si="94"/>
        <v>3405</v>
      </c>
      <c r="C1499" s="2">
        <v>34051515</v>
      </c>
      <c r="E1499" s="2" t="str">
        <f t="shared" si="95"/>
        <v>34051515</v>
      </c>
      <c r="F1499" s="8">
        <v>-9400197143</v>
      </c>
      <c r="G1499" s="2" t="s">
        <v>1358</v>
      </c>
      <c r="H1499" s="8">
        <f>+SUMIF(Ajustes!$C:$C,'Balance de Prueba'!$E1499,Ajustes!E:E)</f>
        <v>9400197143</v>
      </c>
      <c r="I1499" s="8">
        <f>+SUMIF(Ajustes!$C:$C,'Balance de Prueba'!$E1499,Ajustes!F:F)</f>
        <v>0</v>
      </c>
      <c r="J1499" s="3">
        <f t="shared" si="96"/>
        <v>0</v>
      </c>
    </row>
    <row r="1500" spans="1:10" ht="12.75" customHeight="1" x14ac:dyDescent="0.3">
      <c r="A1500" s="2" t="str">
        <f t="shared" si="97"/>
        <v>34</v>
      </c>
      <c r="B1500" s="2" t="str">
        <f t="shared" si="94"/>
        <v>3405</v>
      </c>
      <c r="C1500" s="2">
        <v>34051516</v>
      </c>
      <c r="E1500" s="2" t="str">
        <f t="shared" si="95"/>
        <v>34051516</v>
      </c>
      <c r="F1500" s="8">
        <v>-928786914</v>
      </c>
      <c r="G1500" s="2" t="s">
        <v>1359</v>
      </c>
      <c r="H1500" s="8">
        <f>+SUMIF(Ajustes!$C:$C,'Balance de Prueba'!$E1500,Ajustes!E:E)</f>
        <v>928786914</v>
      </c>
      <c r="I1500" s="8">
        <f>+SUMIF(Ajustes!$C:$C,'Balance de Prueba'!$E1500,Ajustes!F:F)</f>
        <v>0</v>
      </c>
      <c r="J1500" s="3">
        <f t="shared" si="96"/>
        <v>0</v>
      </c>
    </row>
    <row r="1501" spans="1:10" ht="12.75" customHeight="1" x14ac:dyDescent="0.3">
      <c r="A1501" s="2" t="str">
        <f t="shared" si="97"/>
        <v>34</v>
      </c>
      <c r="B1501" s="2" t="str">
        <f t="shared" si="94"/>
        <v>3405</v>
      </c>
      <c r="C1501" s="2">
        <v>34051518</v>
      </c>
      <c r="E1501" s="2" t="str">
        <f t="shared" si="95"/>
        <v>34051518</v>
      </c>
      <c r="F1501" s="8">
        <v>-59760590</v>
      </c>
      <c r="G1501" s="2" t="s">
        <v>1360</v>
      </c>
      <c r="H1501" s="8">
        <f>+SUMIF(Ajustes!$C:$C,'Balance de Prueba'!$E1501,Ajustes!E:E)</f>
        <v>59760590</v>
      </c>
      <c r="I1501" s="8">
        <f>+SUMIF(Ajustes!$C:$C,'Balance de Prueba'!$E1501,Ajustes!F:F)</f>
        <v>0</v>
      </c>
      <c r="J1501" s="3">
        <f t="shared" si="96"/>
        <v>0</v>
      </c>
    </row>
    <row r="1502" spans="1:10" ht="12.75" customHeight="1" x14ac:dyDescent="0.3">
      <c r="A1502" s="2" t="str">
        <f t="shared" si="97"/>
        <v>34</v>
      </c>
      <c r="B1502" s="2" t="str">
        <f t="shared" si="94"/>
        <v>3405</v>
      </c>
      <c r="C1502" s="2">
        <v>34051519</v>
      </c>
      <c r="E1502" s="2" t="str">
        <f t="shared" si="95"/>
        <v>34051519</v>
      </c>
      <c r="F1502" s="8">
        <v>-188109092</v>
      </c>
      <c r="G1502" s="2" t="s">
        <v>1361</v>
      </c>
      <c r="H1502" s="8">
        <f>+SUMIF(Ajustes!$C:$C,'Balance de Prueba'!$E1502,Ajustes!E:E)</f>
        <v>188109092</v>
      </c>
      <c r="I1502" s="8">
        <f>+SUMIF(Ajustes!$C:$C,'Balance de Prueba'!$E1502,Ajustes!F:F)</f>
        <v>0</v>
      </c>
      <c r="J1502" s="3">
        <f t="shared" si="96"/>
        <v>0</v>
      </c>
    </row>
    <row r="1503" spans="1:10" ht="12.75" customHeight="1" x14ac:dyDescent="0.3">
      <c r="A1503" s="2" t="str">
        <f t="shared" si="97"/>
        <v>34</v>
      </c>
      <c r="B1503" s="2" t="str">
        <f t="shared" si="94"/>
        <v>3405</v>
      </c>
      <c r="C1503" s="2">
        <v>34052001</v>
      </c>
      <c r="E1503" s="2" t="str">
        <f t="shared" si="95"/>
        <v>34052001</v>
      </c>
      <c r="F1503" s="8">
        <v>-8523772</v>
      </c>
      <c r="G1503" s="2" t="s">
        <v>1362</v>
      </c>
      <c r="H1503" s="8">
        <f>+SUMIF(Ajustes!$C:$C,'Balance de Prueba'!$E1503,Ajustes!E:E)</f>
        <v>8523772</v>
      </c>
      <c r="I1503" s="8">
        <f>+SUMIF(Ajustes!$C:$C,'Balance de Prueba'!$E1503,Ajustes!F:F)</f>
        <v>0</v>
      </c>
      <c r="J1503" s="3">
        <f t="shared" si="96"/>
        <v>0</v>
      </c>
    </row>
    <row r="1504" spans="1:10" ht="12.75" customHeight="1" x14ac:dyDescent="0.3">
      <c r="A1504" s="2" t="str">
        <f t="shared" si="97"/>
        <v>34</v>
      </c>
      <c r="B1504" s="2" t="str">
        <f t="shared" si="94"/>
        <v>3405</v>
      </c>
      <c r="C1504" s="2">
        <v>34052030</v>
      </c>
      <c r="E1504" s="2" t="str">
        <f t="shared" si="95"/>
        <v>34052030</v>
      </c>
      <c r="F1504" s="8">
        <v>-3761212439</v>
      </c>
      <c r="G1504" s="2" t="s">
        <v>1363</v>
      </c>
      <c r="H1504" s="8">
        <f>+SUMIF(Ajustes!$C:$C,'Balance de Prueba'!$E1504,Ajustes!E:E)</f>
        <v>3761212439</v>
      </c>
      <c r="I1504" s="8">
        <f>+SUMIF(Ajustes!$C:$C,'Balance de Prueba'!$E1504,Ajustes!F:F)</f>
        <v>0</v>
      </c>
      <c r="J1504" s="3">
        <f t="shared" si="96"/>
        <v>0</v>
      </c>
    </row>
    <row r="1505" spans="1:13" ht="12.75" customHeight="1" x14ac:dyDescent="0.3">
      <c r="A1505" s="2" t="str">
        <f t="shared" si="97"/>
        <v>34</v>
      </c>
      <c r="B1505" s="2" t="str">
        <f t="shared" si="94"/>
        <v>3405</v>
      </c>
      <c r="C1505" s="2">
        <v>34054501</v>
      </c>
      <c r="E1505" s="2" t="str">
        <f t="shared" si="95"/>
        <v>34054501</v>
      </c>
      <c r="F1505" s="8">
        <v>52963938</v>
      </c>
      <c r="G1505" s="2" t="s">
        <v>1364</v>
      </c>
      <c r="H1505" s="8">
        <f>+SUMIF(Ajustes!$C:$C,'Balance de Prueba'!$E1505,Ajustes!E:E)</f>
        <v>0</v>
      </c>
      <c r="I1505" s="8">
        <f>+SUMIF(Ajustes!$C:$C,'Balance de Prueba'!$E1505,Ajustes!F:F)</f>
        <v>52963938</v>
      </c>
      <c r="J1505" s="3">
        <f t="shared" si="96"/>
        <v>0</v>
      </c>
    </row>
    <row r="1506" spans="1:13" ht="12.75" customHeight="1" x14ac:dyDescent="0.3">
      <c r="A1506" s="2" t="str">
        <f t="shared" si="97"/>
        <v>34</v>
      </c>
      <c r="B1506" s="2" t="str">
        <f t="shared" si="94"/>
        <v>3405</v>
      </c>
      <c r="C1506" s="2">
        <v>34054502</v>
      </c>
      <c r="E1506" s="2" t="str">
        <f t="shared" si="95"/>
        <v>34054502</v>
      </c>
      <c r="F1506" s="8">
        <v>-51074447</v>
      </c>
      <c r="G1506" s="2" t="s">
        <v>1365</v>
      </c>
      <c r="H1506" s="8">
        <f>+SUMIF(Ajustes!$C:$C,'Balance de Prueba'!$E1506,Ajustes!E:E)</f>
        <v>51074447</v>
      </c>
      <c r="I1506" s="8">
        <f>+SUMIF(Ajustes!$C:$C,'Balance de Prueba'!$E1506,Ajustes!F:F)</f>
        <v>0</v>
      </c>
      <c r="J1506" s="3">
        <f t="shared" si="96"/>
        <v>0</v>
      </c>
    </row>
    <row r="1507" spans="1:13" ht="12.75" hidden="1" customHeight="1" x14ac:dyDescent="0.3">
      <c r="A1507" s="2" t="str">
        <f t="shared" si="97"/>
        <v>36</v>
      </c>
      <c r="B1507" s="2" t="str">
        <f t="shared" si="94"/>
        <v>3605</v>
      </c>
      <c r="C1507" s="2">
        <v>36050501</v>
      </c>
      <c r="E1507" s="2" t="str">
        <f t="shared" si="95"/>
        <v>36050501</v>
      </c>
      <c r="F1507" s="8">
        <v>-5093363455</v>
      </c>
      <c r="G1507" s="2" t="s">
        <v>1407</v>
      </c>
      <c r="H1507" s="8">
        <f>+SUMIF(Ajustes!$C:$C,'Balance de Prueba'!$E1507,Ajustes!E:E)</f>
        <v>0</v>
      </c>
      <c r="I1507" s="8">
        <f>+SUMIF(Ajustes!$C:$C,'Balance de Prueba'!$E1507,Ajustes!F:F)</f>
        <v>0</v>
      </c>
      <c r="J1507" s="3">
        <f t="shared" si="96"/>
        <v>-5093363455</v>
      </c>
    </row>
    <row r="1508" spans="1:13" ht="12.75" hidden="1" customHeight="1" x14ac:dyDescent="0.3">
      <c r="A1508" s="2" t="str">
        <f t="shared" si="97"/>
        <v>38</v>
      </c>
      <c r="B1508" s="2" t="str">
        <f t="shared" si="94"/>
        <v>3805</v>
      </c>
      <c r="C1508" s="2">
        <v>38050501</v>
      </c>
      <c r="E1508" s="2" t="str">
        <f t="shared" si="95"/>
        <v>38050501</v>
      </c>
      <c r="F1508" s="8">
        <v>-562058488</v>
      </c>
      <c r="G1508" s="2" t="s">
        <v>811</v>
      </c>
      <c r="H1508" s="8">
        <f>+SUMIF(Ajustes!$C:$C,'Balance de Prueba'!$E1508,Ajustes!E:E)</f>
        <v>562058488</v>
      </c>
      <c r="I1508" s="8">
        <f>+SUMIF(Ajustes!$C:$C,'Balance de Prueba'!$E1508,Ajustes!F:F)</f>
        <v>0</v>
      </c>
      <c r="J1508" s="3">
        <f t="shared" si="96"/>
        <v>0</v>
      </c>
    </row>
    <row r="1509" spans="1:13" ht="12.75" hidden="1" customHeight="1" x14ac:dyDescent="0.3">
      <c r="A1509" s="2" t="str">
        <f t="shared" si="97"/>
        <v>38</v>
      </c>
      <c r="B1509" s="2" t="str">
        <f t="shared" si="94"/>
        <v>3810</v>
      </c>
      <c r="C1509" s="2">
        <v>38100403</v>
      </c>
      <c r="E1509" s="2" t="str">
        <f t="shared" si="95"/>
        <v>38100403</v>
      </c>
      <c r="F1509" s="8">
        <v>-98215309392</v>
      </c>
      <c r="G1509" s="2" t="s">
        <v>815</v>
      </c>
      <c r="H1509" s="8">
        <f>+SUMIF(Ajustes!$C:$C,'Balance de Prueba'!$E1509,Ajustes!E:E)</f>
        <v>98215309392</v>
      </c>
      <c r="I1509" s="8">
        <f>+SUMIF(Ajustes!$C:$C,'Balance de Prueba'!$E1509,Ajustes!F:F)</f>
        <v>0</v>
      </c>
      <c r="J1509" s="3">
        <f t="shared" si="96"/>
        <v>0</v>
      </c>
    </row>
    <row r="1510" spans="1:13" ht="12.75" hidden="1" customHeight="1" x14ac:dyDescent="0.3">
      <c r="A1510" s="2" t="str">
        <f t="shared" si="97"/>
        <v>38</v>
      </c>
      <c r="B1510" s="2" t="str">
        <f t="shared" si="94"/>
        <v>3810</v>
      </c>
      <c r="C1510" s="2">
        <v>38101207</v>
      </c>
      <c r="E1510" s="2" t="str">
        <f t="shared" si="95"/>
        <v>38101207</v>
      </c>
      <c r="F1510" s="8">
        <v>-26291277866</v>
      </c>
      <c r="G1510" s="2" t="s">
        <v>1366</v>
      </c>
      <c r="H1510" s="8">
        <f>+SUMIF(Ajustes!$C:$C,'Balance de Prueba'!$E1510,Ajustes!E:E)</f>
        <v>26291277866</v>
      </c>
      <c r="I1510" s="8">
        <f>+SUMIF(Ajustes!$C:$C,'Balance de Prueba'!$E1510,Ajustes!F:F)</f>
        <v>0</v>
      </c>
      <c r="J1510" s="3">
        <f t="shared" si="96"/>
        <v>0</v>
      </c>
    </row>
    <row r="1511" spans="1:13" ht="12.75" hidden="1" customHeight="1" x14ac:dyDescent="0.3">
      <c r="A1511" s="2" t="str">
        <f t="shared" si="97"/>
        <v>38</v>
      </c>
      <c r="B1511" s="2" t="str">
        <f t="shared" si="94"/>
        <v>3810</v>
      </c>
      <c r="C1511" s="2">
        <v>38103208</v>
      </c>
      <c r="E1511" s="2" t="str">
        <f t="shared" si="95"/>
        <v>38103208</v>
      </c>
      <c r="F1511" s="8">
        <v>-119478914</v>
      </c>
      <c r="G1511" s="2" t="s">
        <v>817</v>
      </c>
      <c r="H1511" s="8">
        <f>+SUMIF(Ajustes!$C:$C,'Balance de Prueba'!$E1511,Ajustes!E:E)</f>
        <v>119478914</v>
      </c>
      <c r="I1511" s="8">
        <f>+SUMIF(Ajustes!$C:$C,'Balance de Prueba'!$E1511,Ajustes!F:F)</f>
        <v>0</v>
      </c>
      <c r="J1511" s="3">
        <f t="shared" si="96"/>
        <v>0</v>
      </c>
    </row>
    <row r="1512" spans="1:13" ht="12.75" hidden="1" customHeight="1" x14ac:dyDescent="0.3">
      <c r="A1512" s="2" t="str">
        <f t="shared" si="97"/>
        <v>39</v>
      </c>
      <c r="B1512" s="2" t="str">
        <f t="shared" si="94"/>
        <v>39</v>
      </c>
      <c r="C1512" s="2">
        <v>39</v>
      </c>
      <c r="E1512" s="2" t="str">
        <f t="shared" si="95"/>
        <v>39</v>
      </c>
      <c r="F1512" s="8">
        <v>0</v>
      </c>
      <c r="G1512" s="2" t="s">
        <v>1424</v>
      </c>
      <c r="H1512" s="8">
        <f>+SUMIF(Ajustes!$C:$C,'Balance de Prueba'!$E1512,Ajustes!E:E)</f>
        <v>53115818571.610229</v>
      </c>
      <c r="I1512" s="8">
        <f>+SUMIF(Ajustes!$C:$C,'Balance de Prueba'!$E1512,Ajustes!F:F)</f>
        <v>213645579754.28</v>
      </c>
      <c r="J1512" s="3">
        <f>+F1512+H1512-I1512</f>
        <v>-160529761182.66977</v>
      </c>
    </row>
    <row r="1513" spans="1:13" s="6" customFormat="1" ht="12.75" hidden="1" customHeight="1" x14ac:dyDescent="0.3">
      <c r="F1513" s="10">
        <f>SUM(F4:F1512)</f>
        <v>0</v>
      </c>
      <c r="G1513" s="7"/>
      <c r="H1513" s="10">
        <f>SUM(H4:H1512)</f>
        <v>445114784154.89026</v>
      </c>
      <c r="I1513" s="10">
        <f>SUM(I4:I1512)</f>
        <v>445114784154.89026</v>
      </c>
      <c r="J1513" s="10">
        <f>SUM(J4:J1512)</f>
        <v>0</v>
      </c>
      <c r="M1513" s="13"/>
    </row>
    <row r="1514" spans="1:13" ht="12.75" hidden="1" customHeight="1" x14ac:dyDescent="0.3">
      <c r="I1514" s="8">
        <f>+I1513-H1513</f>
        <v>0</v>
      </c>
    </row>
  </sheetData>
  <autoFilter ref="A3:J1514" xr:uid="{00000000-0009-0000-0000-000001000000}">
    <filterColumn colId="0">
      <filters>
        <filter val="34"/>
      </filters>
    </filterColumn>
  </autoFilter>
  <pageMargins left="0.7" right="0.7" top="0.75" bottom="0.75" header="0.3" footer="0.3"/>
  <pageSetup paperSize="9" orientation="portrait" r:id="rId1"/>
  <ignoredErrors>
    <ignoredError sqref="L8:L80 L82:L9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76"/>
  <sheetViews>
    <sheetView workbookViewId="0">
      <pane xSplit="1" ySplit="1" topLeftCell="B8" activePane="bottomRight" state="frozen"/>
      <selection pane="topRight" activeCell="B1" sqref="B1"/>
      <selection pane="bottomLeft" activeCell="A2" sqref="A2"/>
      <selection pane="bottomRight" activeCell="H23" sqref="H23"/>
    </sheetView>
  </sheetViews>
  <sheetFormatPr baseColWidth="10" defaultColWidth="11.453125" defaultRowHeight="13" x14ac:dyDescent="0.3"/>
  <cols>
    <col min="1" max="1" width="11.1796875" style="2" bestFit="1" customWidth="1"/>
    <col min="2" max="2" width="17.1796875" style="8" bestFit="1" customWidth="1"/>
    <col min="3" max="3" width="16.1796875" style="8" bestFit="1" customWidth="1"/>
    <col min="4" max="4" width="14.90625" style="8" bestFit="1" customWidth="1"/>
    <col min="5" max="5" width="24.08984375" style="8" bestFit="1" customWidth="1"/>
    <col min="6" max="6" width="15.36328125" style="8" bestFit="1" customWidth="1"/>
    <col min="7" max="7" width="15.1796875" style="8" bestFit="1" customWidth="1"/>
    <col min="8" max="8" width="27.1796875" style="8" bestFit="1" customWidth="1"/>
    <col min="9" max="9" width="26.7265625" style="8" bestFit="1" customWidth="1"/>
    <col min="10" max="10" width="6.54296875" style="2" customWidth="1"/>
    <col min="11" max="16384" width="11.453125" style="2"/>
  </cols>
  <sheetData>
    <row r="1" spans="1:10" s="181" customFormat="1" ht="18" customHeight="1" x14ac:dyDescent="0.3">
      <c r="A1" s="5" t="s">
        <v>1410</v>
      </c>
      <c r="B1" s="9" t="s">
        <v>3410</v>
      </c>
      <c r="C1" s="9" t="s">
        <v>1414</v>
      </c>
      <c r="D1" s="9" t="s">
        <v>3408</v>
      </c>
      <c r="E1" s="9" t="s">
        <v>3409</v>
      </c>
      <c r="F1" s="9" t="s">
        <v>3411</v>
      </c>
      <c r="G1" s="9" t="s">
        <v>3412</v>
      </c>
      <c r="H1" s="9" t="s">
        <v>3413</v>
      </c>
      <c r="I1" s="9" t="s">
        <v>3414</v>
      </c>
      <c r="J1" s="182">
        <v>0.34</v>
      </c>
    </row>
    <row r="2" spans="1:10" x14ac:dyDescent="0.3">
      <c r="A2" s="2">
        <v>1105</v>
      </c>
      <c r="B2" s="183">
        <f>SUMIF('Balance de Prueba'!B:B,'Impto Dif'!A2,'Balance de Prueba'!F:F)</f>
        <v>12036637</v>
      </c>
      <c r="C2" s="183">
        <f>SUMIF('Balance de Prueba'!B:B,'Impto Dif'!A2,'Balance de Prueba'!J:J)</f>
        <v>12036637</v>
      </c>
      <c r="D2" s="8">
        <f>+C2</f>
        <v>12036637</v>
      </c>
      <c r="E2" s="8">
        <f t="shared" ref="E2:E63" si="0">+C2-D2</f>
        <v>0</v>
      </c>
      <c r="F2" s="8">
        <f>IF(C2&gt;D2,E2,0)</f>
        <v>0</v>
      </c>
      <c r="G2" s="8">
        <f>+IF(C2&lt;D2,E2,0)</f>
        <v>0</v>
      </c>
      <c r="H2" s="8">
        <f>+F2*$J$1</f>
        <v>0</v>
      </c>
      <c r="I2" s="8">
        <f>+G2*$J$1</f>
        <v>0</v>
      </c>
      <c r="J2" s="182">
        <v>0.1</v>
      </c>
    </row>
    <row r="3" spans="1:10" x14ac:dyDescent="0.3">
      <c r="A3" s="2">
        <v>1110</v>
      </c>
      <c r="B3" s="183">
        <f>SUMIF('Balance de Prueba'!B:B,'Impto Dif'!A3,'Balance de Prueba'!F:F)</f>
        <v>2497290049</v>
      </c>
      <c r="C3" s="183">
        <f>SUMIF('Balance de Prueba'!B:B,'Impto Dif'!A3,'Balance de Prueba'!J:J)</f>
        <v>2497290049</v>
      </c>
      <c r="D3" s="8">
        <f>+C3</f>
        <v>2497290049</v>
      </c>
      <c r="E3" s="8">
        <f t="shared" si="0"/>
        <v>0</v>
      </c>
      <c r="F3" s="8">
        <f t="shared" ref="F3:F36" si="1">IF(C3&gt;D3,E3,0)</f>
        <v>0</v>
      </c>
      <c r="G3" s="8">
        <f t="shared" ref="G3:G36" si="2">+IF(C3&lt;D3,E3,0)</f>
        <v>0</v>
      </c>
      <c r="H3" s="8">
        <f t="shared" ref="H3:H66" si="3">+F3*$J$1</f>
        <v>0</v>
      </c>
      <c r="I3" s="8">
        <f t="shared" ref="I3:I66" si="4">+G3*$J$1</f>
        <v>0</v>
      </c>
    </row>
    <row r="4" spans="1:10" x14ac:dyDescent="0.3">
      <c r="A4" s="2">
        <v>1120</v>
      </c>
      <c r="B4" s="183">
        <f>SUMIF('Balance de Prueba'!B:B,'Impto Dif'!A4,'Balance de Prueba'!F:F)</f>
        <v>2511404598</v>
      </c>
      <c r="C4" s="183">
        <f>SUMIF('Balance de Prueba'!B:B,'Impto Dif'!A4,'Balance de Prueba'!J:J)</f>
        <v>2511404598</v>
      </c>
      <c r="D4" s="8">
        <f>+C4</f>
        <v>2511404598</v>
      </c>
      <c r="E4" s="8">
        <f t="shared" si="0"/>
        <v>0</v>
      </c>
      <c r="F4" s="8">
        <f t="shared" si="1"/>
        <v>0</v>
      </c>
      <c r="G4" s="8">
        <f t="shared" si="2"/>
        <v>0</v>
      </c>
      <c r="H4" s="8">
        <f t="shared" si="3"/>
        <v>0</v>
      </c>
      <c r="I4" s="8">
        <f t="shared" si="4"/>
        <v>0</v>
      </c>
    </row>
    <row r="5" spans="1:10" x14ac:dyDescent="0.3">
      <c r="A5" s="2">
        <v>1205</v>
      </c>
      <c r="B5" s="183">
        <f>SUMIF('Balance de Prueba'!B:B,'Impto Dif'!A5,'Balance de Prueba'!F:F)</f>
        <v>20002552740</v>
      </c>
      <c r="C5" s="183">
        <f>SUMIF('Balance de Prueba'!B:B,'Impto Dif'!A5,'Balance de Prueba'!J:J)</f>
        <v>20369920391</v>
      </c>
      <c r="D5" s="8">
        <f>+B5</f>
        <v>20002552740</v>
      </c>
      <c r="E5" s="8">
        <f t="shared" si="0"/>
        <v>367367651</v>
      </c>
      <c r="F5" s="8">
        <f t="shared" si="1"/>
        <v>367367651</v>
      </c>
      <c r="G5" s="8">
        <f t="shared" si="2"/>
        <v>0</v>
      </c>
      <c r="H5" s="8">
        <f t="shared" si="3"/>
        <v>124905001.34</v>
      </c>
      <c r="I5" s="8">
        <f t="shared" si="4"/>
        <v>0</v>
      </c>
    </row>
    <row r="6" spans="1:10" x14ac:dyDescent="0.3">
      <c r="A6" s="2">
        <v>1235</v>
      </c>
      <c r="B6" s="183">
        <f>SUMIF('Balance de Prueba'!B:B,'Impto Dif'!A6,'Balance de Prueba'!F:F)</f>
        <v>51037000</v>
      </c>
      <c r="C6" s="183">
        <f>SUMIF('Balance de Prueba'!B:B,'Impto Dif'!A6,'Balance de Prueba'!J:J)</f>
        <v>51037000</v>
      </c>
      <c r="D6" s="8">
        <f>+C6</f>
        <v>51037000</v>
      </c>
      <c r="E6" s="8">
        <f t="shared" si="0"/>
        <v>0</v>
      </c>
      <c r="F6" s="8">
        <f t="shared" si="1"/>
        <v>0</v>
      </c>
      <c r="G6" s="8">
        <f t="shared" si="2"/>
        <v>0</v>
      </c>
      <c r="H6" s="8">
        <f t="shared" si="3"/>
        <v>0</v>
      </c>
      <c r="I6" s="8">
        <f t="shared" si="4"/>
        <v>0</v>
      </c>
    </row>
    <row r="7" spans="1:10" x14ac:dyDescent="0.3">
      <c r="A7" s="2">
        <v>1299</v>
      </c>
      <c r="B7" s="183">
        <f>SUMIF('Balance de Prueba'!B:B,'Impto Dif'!A7,'Balance de Prueba'!F:F)</f>
        <v>-209801550</v>
      </c>
      <c r="C7" s="183">
        <f>SUMIF('Balance de Prueba'!B:B,'Impto Dif'!A7,'Balance de Prueba'!J:J)</f>
        <v>0</v>
      </c>
      <c r="D7" s="8">
        <f>+C7</f>
        <v>0</v>
      </c>
      <c r="E7" s="8">
        <f t="shared" si="0"/>
        <v>0</v>
      </c>
      <c r="F7" s="8">
        <f t="shared" si="1"/>
        <v>0</v>
      </c>
      <c r="G7" s="8">
        <f t="shared" si="2"/>
        <v>0</v>
      </c>
      <c r="H7" s="8">
        <f t="shared" si="3"/>
        <v>0</v>
      </c>
      <c r="I7" s="8">
        <f t="shared" si="4"/>
        <v>0</v>
      </c>
    </row>
    <row r="8" spans="1:10" x14ac:dyDescent="0.3">
      <c r="A8" s="2">
        <v>1305</v>
      </c>
      <c r="B8" s="183">
        <f>SUMIF('Balance de Prueba'!B:B,'Impto Dif'!A8,'Balance de Prueba'!F:F)</f>
        <v>23445664001</v>
      </c>
      <c r="C8" s="183">
        <f>SUMIF('Balance de Prueba'!B:B,'Impto Dif'!A8,'Balance de Prueba'!J:J)</f>
        <v>23445664001</v>
      </c>
      <c r="D8" s="8">
        <f>+C8</f>
        <v>23445664001</v>
      </c>
      <c r="E8" s="8">
        <f t="shared" si="0"/>
        <v>0</v>
      </c>
      <c r="F8" s="8">
        <f t="shared" si="1"/>
        <v>0</v>
      </c>
      <c r="G8" s="8">
        <f t="shared" si="2"/>
        <v>0</v>
      </c>
      <c r="H8" s="8">
        <f t="shared" si="3"/>
        <v>0</v>
      </c>
      <c r="I8" s="8">
        <f t="shared" si="4"/>
        <v>0</v>
      </c>
    </row>
    <row r="9" spans="1:10" x14ac:dyDescent="0.3">
      <c r="A9" s="2">
        <v>1310</v>
      </c>
      <c r="B9" s="183">
        <f>SUMIF('Balance de Prueba'!B:B,'Impto Dif'!A9,'Balance de Prueba'!F:F)</f>
        <v>198840124</v>
      </c>
      <c r="C9" s="183">
        <f>SUMIF('Balance de Prueba'!B:B,'Impto Dif'!A9,'Balance de Prueba'!J:J)</f>
        <v>171077671</v>
      </c>
      <c r="D9" s="8">
        <f>+B9</f>
        <v>198840124</v>
      </c>
      <c r="E9" s="8">
        <f t="shared" si="0"/>
        <v>-27762453</v>
      </c>
      <c r="F9" s="8">
        <f t="shared" si="1"/>
        <v>0</v>
      </c>
      <c r="G9" s="8">
        <f t="shared" si="2"/>
        <v>-27762453</v>
      </c>
      <c r="H9" s="8">
        <f t="shared" si="3"/>
        <v>0</v>
      </c>
      <c r="I9" s="8">
        <f t="shared" si="4"/>
        <v>-9439234.0200000014</v>
      </c>
    </row>
    <row r="10" spans="1:10" x14ac:dyDescent="0.3">
      <c r="A10" s="2">
        <v>1330</v>
      </c>
      <c r="B10" s="183">
        <f>SUMIF('Balance de Prueba'!B:B,'Impto Dif'!A10,'Balance de Prueba'!F:F)</f>
        <v>2631133700</v>
      </c>
      <c r="C10" s="183">
        <f>SUMIF('Balance de Prueba'!B:B,'Impto Dif'!A10,'Balance de Prueba'!J:J)</f>
        <v>2631133700</v>
      </c>
      <c r="D10" s="8">
        <f>+C10</f>
        <v>2631133700</v>
      </c>
      <c r="E10" s="8">
        <f t="shared" si="0"/>
        <v>0</v>
      </c>
      <c r="F10" s="8">
        <f t="shared" si="1"/>
        <v>0</v>
      </c>
      <c r="G10" s="8">
        <f t="shared" si="2"/>
        <v>0</v>
      </c>
      <c r="H10" s="8">
        <f t="shared" si="3"/>
        <v>0</v>
      </c>
      <c r="I10" s="8">
        <f t="shared" si="4"/>
        <v>0</v>
      </c>
    </row>
    <row r="11" spans="1:10" x14ac:dyDescent="0.3">
      <c r="A11" s="2">
        <v>1335</v>
      </c>
      <c r="B11" s="183">
        <f>SUMIF('Balance de Prueba'!B:B,'Impto Dif'!A11,'Balance de Prueba'!F:F)</f>
        <v>20000000</v>
      </c>
      <c r="C11" s="183">
        <f>SUMIF('Balance de Prueba'!B:B,'Impto Dif'!A11,'Balance de Prueba'!J:J)</f>
        <v>20000000</v>
      </c>
      <c r="D11" s="8">
        <f>+C11</f>
        <v>20000000</v>
      </c>
      <c r="E11" s="8">
        <f t="shared" si="0"/>
        <v>0</v>
      </c>
      <c r="F11" s="8">
        <f t="shared" si="1"/>
        <v>0</v>
      </c>
      <c r="G11" s="8">
        <f t="shared" si="2"/>
        <v>0</v>
      </c>
      <c r="H11" s="8">
        <f t="shared" si="3"/>
        <v>0</v>
      </c>
      <c r="I11" s="8">
        <f t="shared" si="4"/>
        <v>0</v>
      </c>
    </row>
    <row r="12" spans="1:10" x14ac:dyDescent="0.3">
      <c r="A12" s="2">
        <v>1345</v>
      </c>
      <c r="B12" s="183">
        <f>SUMIF('Balance de Prueba'!B:B,'Impto Dif'!A12,'Balance de Prueba'!F:F)</f>
        <v>2765387322</v>
      </c>
      <c r="C12" s="183">
        <f>SUMIF('Balance de Prueba'!B:B,'Impto Dif'!A12,'Balance de Prueba'!J:J)</f>
        <v>2765387322</v>
      </c>
      <c r="D12" s="8">
        <f>+C12</f>
        <v>2765387322</v>
      </c>
      <c r="E12" s="8">
        <f t="shared" si="0"/>
        <v>0</v>
      </c>
      <c r="F12" s="8">
        <f t="shared" si="1"/>
        <v>0</v>
      </c>
      <c r="G12" s="8">
        <f t="shared" si="2"/>
        <v>0</v>
      </c>
      <c r="H12" s="8">
        <f t="shared" si="3"/>
        <v>0</v>
      </c>
      <c r="I12" s="8">
        <f t="shared" si="4"/>
        <v>0</v>
      </c>
    </row>
    <row r="13" spans="1:10" x14ac:dyDescent="0.3">
      <c r="A13" s="2">
        <v>1355</v>
      </c>
      <c r="B13" s="183">
        <f>SUMIF('Balance de Prueba'!B:B,'Impto Dif'!A13,'Balance de Prueba'!F:F)</f>
        <v>1201886367</v>
      </c>
      <c r="C13" s="183">
        <f>SUMIF('Balance de Prueba'!B:B,'Impto Dif'!A13,'Balance de Prueba'!J:J)</f>
        <v>1201886367</v>
      </c>
      <c r="D13" s="8">
        <f>+C13</f>
        <v>1201886367</v>
      </c>
      <c r="E13" s="8">
        <f t="shared" si="0"/>
        <v>0</v>
      </c>
      <c r="F13" s="8">
        <f t="shared" si="1"/>
        <v>0</v>
      </c>
      <c r="G13" s="8">
        <f t="shared" si="2"/>
        <v>0</v>
      </c>
      <c r="H13" s="8">
        <f t="shared" si="3"/>
        <v>0</v>
      </c>
      <c r="I13" s="8">
        <f t="shared" si="4"/>
        <v>0</v>
      </c>
    </row>
    <row r="14" spans="1:10" x14ac:dyDescent="0.3">
      <c r="A14" s="2">
        <v>1365</v>
      </c>
      <c r="B14" s="183">
        <f>SUMIF('Balance de Prueba'!B:B,'Impto Dif'!A14,'Balance de Prueba'!F:F)</f>
        <v>1201145927</v>
      </c>
      <c r="C14" s="183">
        <f>SUMIF('Balance de Prueba'!B:B,'Impto Dif'!A14,'Balance de Prueba'!J:J)</f>
        <v>1201145927</v>
      </c>
      <c r="D14" s="8">
        <f>+C14</f>
        <v>1201145927</v>
      </c>
      <c r="E14" s="8">
        <f t="shared" si="0"/>
        <v>0</v>
      </c>
      <c r="F14" s="8">
        <f t="shared" si="1"/>
        <v>0</v>
      </c>
      <c r="G14" s="8">
        <f t="shared" si="2"/>
        <v>0</v>
      </c>
      <c r="H14" s="8">
        <f t="shared" si="3"/>
        <v>0</v>
      </c>
      <c r="I14" s="8">
        <f t="shared" si="4"/>
        <v>0</v>
      </c>
    </row>
    <row r="15" spans="1:10" x14ac:dyDescent="0.3">
      <c r="A15" s="2">
        <v>1390</v>
      </c>
      <c r="B15" s="183">
        <f>SUMIF('Balance de Prueba'!B:B,'Impto Dif'!A15,'Balance de Prueba'!F:F)</f>
        <v>1194785662</v>
      </c>
      <c r="C15" s="183">
        <f>SUMIF('Balance de Prueba'!B:B,'Impto Dif'!A15,'Balance de Prueba'!J:J)</f>
        <v>1183489821</v>
      </c>
      <c r="D15" s="8">
        <f>+B15</f>
        <v>1194785662</v>
      </c>
      <c r="E15" s="8">
        <f t="shared" si="0"/>
        <v>-11295841</v>
      </c>
      <c r="F15" s="8">
        <f t="shared" si="1"/>
        <v>0</v>
      </c>
      <c r="G15" s="8">
        <f t="shared" si="2"/>
        <v>-11295841</v>
      </c>
      <c r="H15" s="8">
        <f t="shared" si="3"/>
        <v>0</v>
      </c>
      <c r="I15" s="8">
        <f t="shared" si="4"/>
        <v>-3840585.9400000004</v>
      </c>
    </row>
    <row r="16" spans="1:10" x14ac:dyDescent="0.3">
      <c r="A16" s="2">
        <v>1399</v>
      </c>
      <c r="B16" s="183">
        <f>SUMIF('Balance de Prueba'!B:B,'Impto Dif'!A16,'Balance de Prueba'!F:F)</f>
        <v>-1073017913</v>
      </c>
      <c r="C16" s="183">
        <f>SUMIF('Balance de Prueba'!B:B,'Impto Dif'!A16,'Balance de Prueba'!J:J)</f>
        <v>-1073017913</v>
      </c>
      <c r="D16" s="8">
        <v>-1047446321</v>
      </c>
      <c r="E16" s="8">
        <f t="shared" si="0"/>
        <v>-25571592</v>
      </c>
      <c r="F16" s="8">
        <f t="shared" si="1"/>
        <v>0</v>
      </c>
      <c r="G16" s="8">
        <f t="shared" si="2"/>
        <v>-25571592</v>
      </c>
      <c r="H16" s="8">
        <f t="shared" si="3"/>
        <v>0</v>
      </c>
      <c r="I16" s="8">
        <f t="shared" si="4"/>
        <v>-8694341.2800000012</v>
      </c>
    </row>
    <row r="17" spans="1:9" x14ac:dyDescent="0.3">
      <c r="A17" s="2">
        <v>1405</v>
      </c>
      <c r="B17" s="183">
        <f>SUMIF('Balance de Prueba'!B:B,'Impto Dif'!A17,'Balance de Prueba'!F:F)</f>
        <v>5078376296</v>
      </c>
      <c r="C17" s="183">
        <f>SUMIF('Balance de Prueba'!B:B,'Impto Dif'!A17,'Balance de Prueba'!J:J)</f>
        <v>5078376296</v>
      </c>
      <c r="D17" s="8">
        <f t="shared" ref="D17:D22" si="5">+C17</f>
        <v>5078376296</v>
      </c>
      <c r="E17" s="8">
        <f t="shared" si="0"/>
        <v>0</v>
      </c>
      <c r="F17" s="8">
        <f t="shared" si="1"/>
        <v>0</v>
      </c>
      <c r="G17" s="8">
        <f t="shared" si="2"/>
        <v>0</v>
      </c>
      <c r="H17" s="8">
        <f t="shared" si="3"/>
        <v>0</v>
      </c>
      <c r="I17" s="8">
        <f t="shared" si="4"/>
        <v>0</v>
      </c>
    </row>
    <row r="18" spans="1:9" x14ac:dyDescent="0.3">
      <c r="A18" s="2">
        <v>1410</v>
      </c>
      <c r="B18" s="183">
        <f>SUMIF('Balance de Prueba'!B:B,'Impto Dif'!A18,'Balance de Prueba'!F:F)</f>
        <v>4305747975</v>
      </c>
      <c r="C18" s="183">
        <f>SUMIF('Balance de Prueba'!B:B,'Impto Dif'!A18,'Balance de Prueba'!J:J)</f>
        <v>4305747975</v>
      </c>
      <c r="D18" s="8">
        <f t="shared" si="5"/>
        <v>4305747975</v>
      </c>
      <c r="E18" s="8">
        <f t="shared" si="0"/>
        <v>0</v>
      </c>
      <c r="F18" s="8">
        <f t="shared" si="1"/>
        <v>0</v>
      </c>
      <c r="G18" s="8">
        <f t="shared" si="2"/>
        <v>0</v>
      </c>
      <c r="H18" s="8">
        <f t="shared" si="3"/>
        <v>0</v>
      </c>
      <c r="I18" s="8">
        <f t="shared" si="4"/>
        <v>0</v>
      </c>
    </row>
    <row r="19" spans="1:9" x14ac:dyDescent="0.3">
      <c r="A19" s="2">
        <v>1430</v>
      </c>
      <c r="B19" s="183">
        <f>SUMIF('Balance de Prueba'!B:B,'Impto Dif'!A19,'Balance de Prueba'!F:F)</f>
        <v>5043934045</v>
      </c>
      <c r="C19" s="183">
        <f>SUMIF('Balance de Prueba'!B:B,'Impto Dif'!A19,'Balance de Prueba'!J:J)</f>
        <v>5043934045</v>
      </c>
      <c r="D19" s="8">
        <f t="shared" si="5"/>
        <v>5043934045</v>
      </c>
      <c r="E19" s="8">
        <f t="shared" si="0"/>
        <v>0</v>
      </c>
      <c r="F19" s="8">
        <f t="shared" si="1"/>
        <v>0</v>
      </c>
      <c r="G19" s="8">
        <f t="shared" si="2"/>
        <v>0</v>
      </c>
      <c r="H19" s="8">
        <f t="shared" si="3"/>
        <v>0</v>
      </c>
      <c r="I19" s="8">
        <f t="shared" si="4"/>
        <v>0</v>
      </c>
    </row>
    <row r="20" spans="1:9" x14ac:dyDescent="0.3">
      <c r="A20" s="2">
        <v>1435</v>
      </c>
      <c r="B20" s="183">
        <f>SUMIF('Balance de Prueba'!B:B,'Impto Dif'!A20,'Balance de Prueba'!F:F)</f>
        <v>20490441</v>
      </c>
      <c r="C20" s="183">
        <f>SUMIF('Balance de Prueba'!B:B,'Impto Dif'!A20,'Balance de Prueba'!J:J)</f>
        <v>20490441</v>
      </c>
      <c r="D20" s="8">
        <f t="shared" si="5"/>
        <v>20490441</v>
      </c>
      <c r="E20" s="8">
        <f t="shared" si="0"/>
        <v>0</v>
      </c>
      <c r="F20" s="8">
        <f t="shared" si="1"/>
        <v>0</v>
      </c>
      <c r="G20" s="8">
        <f t="shared" si="2"/>
        <v>0</v>
      </c>
      <c r="H20" s="8">
        <f t="shared" si="3"/>
        <v>0</v>
      </c>
      <c r="I20" s="8">
        <f t="shared" si="4"/>
        <v>0</v>
      </c>
    </row>
    <row r="21" spans="1:9" x14ac:dyDescent="0.3">
      <c r="A21" s="2">
        <v>1455</v>
      </c>
      <c r="B21" s="183">
        <f>SUMIF('Balance de Prueba'!B:B,'Impto Dif'!A21,'Balance de Prueba'!F:F)</f>
        <v>3415675772</v>
      </c>
      <c r="C21" s="183">
        <f>SUMIF('Balance de Prueba'!B:B,'Impto Dif'!A21,'Balance de Prueba'!J:J)</f>
        <v>3415675772</v>
      </c>
      <c r="D21" s="8">
        <f t="shared" si="5"/>
        <v>3415675772</v>
      </c>
      <c r="E21" s="8">
        <f t="shared" si="0"/>
        <v>0</v>
      </c>
      <c r="F21" s="8">
        <f t="shared" si="1"/>
        <v>0</v>
      </c>
      <c r="G21" s="8">
        <f t="shared" si="2"/>
        <v>0</v>
      </c>
      <c r="H21" s="8">
        <f t="shared" si="3"/>
        <v>0</v>
      </c>
      <c r="I21" s="8">
        <f t="shared" si="4"/>
        <v>0</v>
      </c>
    </row>
    <row r="22" spans="1:9" x14ac:dyDescent="0.3">
      <c r="A22" s="2">
        <v>1465</v>
      </c>
      <c r="B22" s="183">
        <f>SUMIF('Balance de Prueba'!B:B,'Impto Dif'!A22,'Balance de Prueba'!F:F)</f>
        <v>159539390</v>
      </c>
      <c r="C22" s="183">
        <f>SUMIF('Balance de Prueba'!B:B,'Impto Dif'!A22,'Balance de Prueba'!J:J)</f>
        <v>159539390</v>
      </c>
      <c r="D22" s="8">
        <f t="shared" si="5"/>
        <v>159539390</v>
      </c>
      <c r="E22" s="8">
        <f t="shared" si="0"/>
        <v>0</v>
      </c>
      <c r="F22" s="8">
        <f t="shared" si="1"/>
        <v>0</v>
      </c>
      <c r="G22" s="8">
        <f t="shared" si="2"/>
        <v>0</v>
      </c>
      <c r="H22" s="8">
        <f t="shared" si="3"/>
        <v>0</v>
      </c>
      <c r="I22" s="8">
        <f t="shared" si="4"/>
        <v>0</v>
      </c>
    </row>
    <row r="23" spans="1:9" x14ac:dyDescent="0.3">
      <c r="A23" s="2">
        <v>1504</v>
      </c>
      <c r="B23" s="183">
        <f>SUMIF('Balance de Prueba'!B:B,'Impto Dif'!A23,'Balance de Prueba'!F:F)</f>
        <v>406255538</v>
      </c>
      <c r="C23" s="183">
        <f>SUMIF('Balance de Prueba'!B:B,'Impto Dif'!A23,'Balance de Prueba'!J:J)</f>
        <v>112132605000</v>
      </c>
      <c r="D23" s="183">
        <v>21116991527.89769</v>
      </c>
      <c r="E23" s="8">
        <f t="shared" si="0"/>
        <v>91015613472.10231</v>
      </c>
      <c r="F23" s="8">
        <f t="shared" si="1"/>
        <v>91015613472.10231</v>
      </c>
      <c r="G23" s="8">
        <f t="shared" si="2"/>
        <v>0</v>
      </c>
      <c r="H23" s="8">
        <f>+F23*$J$2</f>
        <v>9101561347.2102318</v>
      </c>
      <c r="I23" s="8">
        <f t="shared" si="4"/>
        <v>0</v>
      </c>
    </row>
    <row r="24" spans="1:9" x14ac:dyDescent="0.3">
      <c r="A24" s="2">
        <v>1508</v>
      </c>
      <c r="B24" s="183">
        <f>SUMIF('Balance de Prueba'!B:B,'Impto Dif'!A24,'Balance de Prueba'!F:F)</f>
        <v>1277083525</v>
      </c>
      <c r="C24" s="183">
        <f>SUMIF('Balance de Prueba'!B:B,'Impto Dif'!A24,'Balance de Prueba'!J:J)</f>
        <v>0</v>
      </c>
      <c r="D24" s="183">
        <v>1277083525</v>
      </c>
      <c r="E24" s="8">
        <f t="shared" si="0"/>
        <v>-1277083525</v>
      </c>
      <c r="F24" s="8">
        <f>+IF(C24&lt;D24,E24,0)</f>
        <v>-1277083525</v>
      </c>
      <c r="H24" s="8">
        <f t="shared" si="3"/>
        <v>-434208398.50000006</v>
      </c>
      <c r="I24" s="8">
        <f t="shared" si="4"/>
        <v>0</v>
      </c>
    </row>
    <row r="25" spans="1:9" x14ac:dyDescent="0.3">
      <c r="A25" s="2">
        <v>1512</v>
      </c>
      <c r="B25" s="183">
        <f>SUMIF('Balance de Prueba'!B:B,'Impto Dif'!A25,'Balance de Prueba'!F:F)</f>
        <v>275819340</v>
      </c>
      <c r="C25" s="183">
        <f>SUMIF('Balance de Prueba'!B:B,'Impto Dif'!A25,'Balance de Prueba'!J:J)</f>
        <v>275819340</v>
      </c>
      <c r="D25" s="183">
        <v>275819340</v>
      </c>
      <c r="E25" s="8">
        <f t="shared" si="0"/>
        <v>0</v>
      </c>
      <c r="F25" s="8">
        <f t="shared" si="1"/>
        <v>0</v>
      </c>
      <c r="G25" s="8">
        <f t="shared" si="2"/>
        <v>0</v>
      </c>
      <c r="H25" s="8">
        <f t="shared" si="3"/>
        <v>0</v>
      </c>
      <c r="I25" s="8">
        <f t="shared" si="4"/>
        <v>0</v>
      </c>
    </row>
    <row r="26" spans="1:9" x14ac:dyDescent="0.3">
      <c r="A26" s="2">
        <v>1516</v>
      </c>
      <c r="B26" s="183">
        <f>SUMIF('Balance de Prueba'!B:B,'Impto Dif'!A26,'Balance de Prueba'!F:F)</f>
        <v>7580193576</v>
      </c>
      <c r="C26" s="183">
        <f>SUMIF('Balance de Prueba'!B:B,'Impto Dif'!A26,'Balance de Prueba'!J:J)</f>
        <v>38914395789</v>
      </c>
      <c r="D26" s="183">
        <f>7580193576+'Balance de Prueba'!F822+'Balance de Prueba'!F831</f>
        <v>4930943746</v>
      </c>
      <c r="E26" s="8">
        <f t="shared" si="0"/>
        <v>33983452043</v>
      </c>
      <c r="F26" s="8">
        <f t="shared" si="1"/>
        <v>33983452043</v>
      </c>
      <c r="G26" s="8">
        <f t="shared" si="2"/>
        <v>0</v>
      </c>
      <c r="H26" s="8">
        <f t="shared" si="3"/>
        <v>11554373694.620001</v>
      </c>
      <c r="I26" s="8">
        <f t="shared" si="4"/>
        <v>0</v>
      </c>
    </row>
    <row r="27" spans="1:9" x14ac:dyDescent="0.3">
      <c r="A27" s="2">
        <v>1520</v>
      </c>
      <c r="B27" s="183">
        <f>SUMIF('Balance de Prueba'!B:B,'Impto Dif'!A27,'Balance de Prueba'!F:F)</f>
        <v>63341682718</v>
      </c>
      <c r="C27" s="183">
        <f>SUMIF('Balance de Prueba'!B:B,'Impto Dif'!A27,'Balance de Prueba'!J:J)</f>
        <v>38032415000</v>
      </c>
      <c r="D27" s="183">
        <f>63341682718+'Balance de Prueba'!F823+'Balance de Prueba'!F824+'Balance de Prueba'!F832+'Balance de Prueba'!F833</f>
        <v>15502681705</v>
      </c>
      <c r="E27" s="8">
        <f t="shared" si="0"/>
        <v>22529733295</v>
      </c>
      <c r="F27" s="8">
        <f t="shared" si="1"/>
        <v>22529733295</v>
      </c>
      <c r="G27" s="8">
        <f t="shared" si="2"/>
        <v>0</v>
      </c>
      <c r="H27" s="8">
        <f t="shared" si="3"/>
        <v>7660109320.3000002</v>
      </c>
      <c r="I27" s="8">
        <f t="shared" si="4"/>
        <v>0</v>
      </c>
    </row>
    <row r="28" spans="1:9" x14ac:dyDescent="0.3">
      <c r="A28" s="2">
        <v>1524</v>
      </c>
      <c r="B28" s="183">
        <f>SUMIF('Balance de Prueba'!B:B,'Impto Dif'!A28,'Balance de Prueba'!F:F)</f>
        <v>1029681049</v>
      </c>
      <c r="C28" s="183">
        <f>SUMIF('Balance de Prueba'!B:B,'Impto Dif'!A28,'Balance de Prueba'!J:J)</f>
        <v>349587678</v>
      </c>
      <c r="D28" s="183">
        <v>1029681049</v>
      </c>
      <c r="E28" s="8">
        <f t="shared" si="0"/>
        <v>-680093371</v>
      </c>
      <c r="F28" s="8">
        <f>+IF(C28&lt;D28,E28,0)</f>
        <v>-680093371</v>
      </c>
      <c r="H28" s="8">
        <f t="shared" si="3"/>
        <v>-231231746.14000002</v>
      </c>
      <c r="I28" s="8">
        <f t="shared" si="4"/>
        <v>0</v>
      </c>
    </row>
    <row r="29" spans="1:9" x14ac:dyDescent="0.3">
      <c r="A29" s="2">
        <v>1528</v>
      </c>
      <c r="B29" s="183">
        <f>SUMIF('Balance de Prueba'!B:B,'Impto Dif'!A29,'Balance de Prueba'!F:F)</f>
        <v>589922224</v>
      </c>
      <c r="C29" s="183">
        <f>SUMIF('Balance de Prueba'!B:B,'Impto Dif'!A29,'Balance de Prueba'!J:J)</f>
        <v>111810962</v>
      </c>
      <c r="D29" s="183">
        <v>589922224</v>
      </c>
      <c r="E29" s="8">
        <f t="shared" si="0"/>
        <v>-478111262</v>
      </c>
      <c r="F29" s="8">
        <f>+IF(C29&lt;D29,E29,0)</f>
        <v>-478111262</v>
      </c>
      <c r="H29" s="8">
        <f t="shared" si="3"/>
        <v>-162557829.08000001</v>
      </c>
      <c r="I29" s="8">
        <f t="shared" si="4"/>
        <v>0</v>
      </c>
    </row>
    <row r="30" spans="1:9" x14ac:dyDescent="0.3">
      <c r="A30" s="2">
        <v>1540</v>
      </c>
      <c r="B30" s="183">
        <f>SUMIF('Balance de Prueba'!B:B,'Impto Dif'!A30,'Balance de Prueba'!F:F)</f>
        <v>808978919</v>
      </c>
      <c r="C30" s="183">
        <f>SUMIF('Balance de Prueba'!B:B,'Impto Dif'!A30,'Balance de Prueba'!J:J)</f>
        <v>627400000</v>
      </c>
      <c r="D30" s="183">
        <v>800233191</v>
      </c>
      <c r="E30" s="8">
        <f t="shared" si="0"/>
        <v>-172833191</v>
      </c>
      <c r="F30" s="8">
        <f>+IF(C30&lt;D30,E30,0)</f>
        <v>-172833191</v>
      </c>
      <c r="H30" s="8">
        <f t="shared" si="3"/>
        <v>-58763284.940000005</v>
      </c>
      <c r="I30" s="8">
        <f t="shared" si="4"/>
        <v>0</v>
      </c>
    </row>
    <row r="31" spans="1:9" x14ac:dyDescent="0.3">
      <c r="A31" s="2">
        <v>1556</v>
      </c>
      <c r="B31" s="183">
        <f>SUMIF('Balance de Prueba'!B:B,'Impto Dif'!A31,'Balance de Prueba'!F:F)</f>
        <v>69274921</v>
      </c>
      <c r="C31" s="183">
        <f>SUMIF('Balance de Prueba'!B:B,'Impto Dif'!A31,'Balance de Prueba'!J:J)</f>
        <v>0</v>
      </c>
      <c r="D31" s="183">
        <v>69274921</v>
      </c>
      <c r="E31" s="8">
        <f t="shared" si="0"/>
        <v>-69274921</v>
      </c>
      <c r="F31" s="8">
        <f>+IF(C31&lt;D31,E31,0)</f>
        <v>-69274921</v>
      </c>
      <c r="H31" s="8">
        <f t="shared" si="3"/>
        <v>-23553473.140000001</v>
      </c>
      <c r="I31" s="8">
        <f t="shared" si="4"/>
        <v>0</v>
      </c>
    </row>
    <row r="32" spans="1:9" x14ac:dyDescent="0.3">
      <c r="A32" s="2">
        <v>1588</v>
      </c>
      <c r="B32" s="183">
        <f>SUMIF('Balance de Prueba'!B:B,'Impto Dif'!A32,'Balance de Prueba'!F:F)</f>
        <v>1276770</v>
      </c>
      <c r="C32" s="183">
        <f>SUMIF('Balance de Prueba'!B:B,'Impto Dif'!A32,'Balance de Prueba'!J:J)</f>
        <v>1276770</v>
      </c>
      <c r="D32" s="183">
        <v>1276770</v>
      </c>
      <c r="E32" s="8">
        <f t="shared" si="0"/>
        <v>0</v>
      </c>
      <c r="F32" s="8">
        <f t="shared" si="1"/>
        <v>0</v>
      </c>
      <c r="G32" s="8">
        <f t="shared" si="2"/>
        <v>0</v>
      </c>
      <c r="H32" s="8">
        <f t="shared" si="3"/>
        <v>0</v>
      </c>
      <c r="I32" s="8">
        <f t="shared" si="4"/>
        <v>0</v>
      </c>
    </row>
    <row r="33" spans="1:9" x14ac:dyDescent="0.3">
      <c r="A33" s="2">
        <v>1592</v>
      </c>
      <c r="B33" s="183">
        <f>SUMIF('Balance de Prueba'!B:B,'Impto Dif'!A33,'Balance de Prueba'!F:F)</f>
        <v>-51929700715</v>
      </c>
      <c r="C33" s="183">
        <f>SUMIF('Balance de Prueba'!B:B,'Impto Dif'!A33,'Balance de Prueba'!J:J)</f>
        <v>0</v>
      </c>
      <c r="D33" s="183">
        <f>-51920954987-'Balance de Prueba'!F822-'Balance de Prueba'!F823-'Balance de Prueba'!F824-'Balance de Prueba'!F831-'Balance de Prueba'!F832-'Balance de Prueba'!F833</f>
        <v>-1432704144</v>
      </c>
      <c r="E33" s="8">
        <f t="shared" si="0"/>
        <v>1432704144</v>
      </c>
      <c r="F33" s="8">
        <f t="shared" si="1"/>
        <v>1432704144</v>
      </c>
      <c r="G33" s="8">
        <f t="shared" si="2"/>
        <v>0</v>
      </c>
      <c r="H33" s="8">
        <f t="shared" si="3"/>
        <v>487119408.96000004</v>
      </c>
      <c r="I33" s="8">
        <f t="shared" si="4"/>
        <v>0</v>
      </c>
    </row>
    <row r="34" spans="1:9" x14ac:dyDescent="0.3">
      <c r="A34" s="2">
        <v>1705</v>
      </c>
      <c r="B34" s="183">
        <f>SUMIF('Balance de Prueba'!B:B,'Impto Dif'!A34,'Balance de Prueba'!F:F)</f>
        <v>300945495</v>
      </c>
      <c r="C34" s="183">
        <f>SUMIF('Balance de Prueba'!B:B,'Impto Dif'!A34,'Balance de Prueba'!J:J)</f>
        <v>300945495</v>
      </c>
      <c r="D34" s="8">
        <f>+C34</f>
        <v>300945495</v>
      </c>
      <c r="E34" s="8">
        <f t="shared" si="0"/>
        <v>0</v>
      </c>
      <c r="F34" s="8">
        <f t="shared" si="1"/>
        <v>0</v>
      </c>
      <c r="G34" s="8">
        <f t="shared" si="2"/>
        <v>0</v>
      </c>
      <c r="H34" s="8">
        <f t="shared" si="3"/>
        <v>0</v>
      </c>
      <c r="I34" s="8">
        <f t="shared" si="4"/>
        <v>0</v>
      </c>
    </row>
    <row r="35" spans="1:9" x14ac:dyDescent="0.3">
      <c r="A35" s="2">
        <v>1710</v>
      </c>
      <c r="B35" s="183">
        <f>SUMIF('Balance de Prueba'!B:B,'Impto Dif'!A35,'Balance de Prueba'!F:F)</f>
        <v>301300667</v>
      </c>
      <c r="C35" s="183">
        <f>SUMIF('Balance de Prueba'!B:B,'Impto Dif'!A35,'Balance de Prueba'!J:J)</f>
        <v>299300669</v>
      </c>
      <c r="D35" s="8">
        <f>+B35</f>
        <v>301300667</v>
      </c>
      <c r="E35" s="8">
        <f t="shared" si="0"/>
        <v>-1999998</v>
      </c>
      <c r="F35" s="8">
        <f t="shared" si="1"/>
        <v>0</v>
      </c>
      <c r="G35" s="8">
        <f t="shared" si="2"/>
        <v>-1999998</v>
      </c>
      <c r="H35" s="8">
        <f t="shared" si="3"/>
        <v>0</v>
      </c>
      <c r="I35" s="8">
        <f t="shared" si="4"/>
        <v>-679999.32000000007</v>
      </c>
    </row>
    <row r="36" spans="1:9" x14ac:dyDescent="0.3">
      <c r="A36" s="2">
        <v>1895</v>
      </c>
      <c r="B36" s="183">
        <f>SUMIF('Balance de Prueba'!B:B,'Impto Dif'!A36,'Balance de Prueba'!F:F)</f>
        <v>125762847</v>
      </c>
      <c r="C36" s="183">
        <f>SUMIF('Balance de Prueba'!B:B,'Impto Dif'!A36,'Balance de Prueba'!J:J)</f>
        <v>125762847</v>
      </c>
      <c r="D36" s="8">
        <v>0</v>
      </c>
      <c r="E36" s="8">
        <f t="shared" si="0"/>
        <v>125762847</v>
      </c>
      <c r="F36" s="8">
        <f t="shared" si="1"/>
        <v>125762847</v>
      </c>
      <c r="G36" s="8">
        <f t="shared" si="2"/>
        <v>0</v>
      </c>
      <c r="H36" s="8">
        <f t="shared" si="3"/>
        <v>42759367.980000004</v>
      </c>
      <c r="I36" s="8">
        <f t="shared" si="4"/>
        <v>0</v>
      </c>
    </row>
    <row r="37" spans="1:9" x14ac:dyDescent="0.3">
      <c r="A37" s="2">
        <v>1905</v>
      </c>
      <c r="B37" s="183">
        <f>SUMIF('Balance de Prueba'!B:B,'Impto Dif'!A37,'Balance de Prueba'!F:F)</f>
        <v>562058488</v>
      </c>
      <c r="C37" s="183">
        <f>SUMIF('Balance de Prueba'!B:B,'Impto Dif'!A37,'Balance de Prueba'!J:J)</f>
        <v>0</v>
      </c>
      <c r="D37" s="8">
        <v>0</v>
      </c>
      <c r="E37" s="8">
        <f t="shared" si="0"/>
        <v>0</v>
      </c>
      <c r="F37" s="8">
        <f t="shared" ref="F37:F73" si="6">IF(C37&gt;D37,E37,0)</f>
        <v>0</v>
      </c>
      <c r="G37" s="8">
        <f t="shared" ref="G37:G73" si="7">+IF(C37&lt;D37,E37,0)</f>
        <v>0</v>
      </c>
      <c r="H37" s="8">
        <f t="shared" si="3"/>
        <v>0</v>
      </c>
      <c r="I37" s="8">
        <f t="shared" si="4"/>
        <v>0</v>
      </c>
    </row>
    <row r="38" spans="1:9" x14ac:dyDescent="0.3">
      <c r="A38" s="2">
        <v>1910</v>
      </c>
      <c r="B38" s="183">
        <f>SUMIF('Balance de Prueba'!B:B,'Impto Dif'!A38,'Balance de Prueba'!F:F)</f>
        <v>124626066172</v>
      </c>
      <c r="C38" s="183">
        <f>SUMIF('Balance de Prueba'!B:B,'Impto Dif'!A38,'Balance de Prueba'!J:J)</f>
        <v>0</v>
      </c>
      <c r="D38" s="8">
        <v>0</v>
      </c>
      <c r="E38" s="8">
        <f t="shared" si="0"/>
        <v>0</v>
      </c>
      <c r="F38" s="8">
        <f t="shared" si="6"/>
        <v>0</v>
      </c>
      <c r="G38" s="8">
        <f t="shared" si="7"/>
        <v>0</v>
      </c>
      <c r="H38" s="8">
        <f t="shared" si="3"/>
        <v>0</v>
      </c>
      <c r="I38" s="8">
        <f t="shared" si="4"/>
        <v>0</v>
      </c>
    </row>
    <row r="39" spans="1:9" x14ac:dyDescent="0.3">
      <c r="A39" s="2">
        <v>2105</v>
      </c>
      <c r="B39" s="183">
        <f>SUMIF('Balance de Prueba'!B:B,'Impto Dif'!A39,'Balance de Prueba'!F:F)</f>
        <v>-24566679422</v>
      </c>
      <c r="C39" s="183">
        <f>SUMIF('Balance de Prueba'!B:B,'Impto Dif'!A39,'Balance de Prueba'!J:J)</f>
        <v>-24566679422</v>
      </c>
      <c r="D39" s="8">
        <f t="shared" ref="D39:D44" si="8">+C39-0</f>
        <v>-24566679422</v>
      </c>
      <c r="E39" s="8">
        <f t="shared" si="0"/>
        <v>0</v>
      </c>
      <c r="F39" s="8">
        <f>IF(C39&gt;D39,E39,0)</f>
        <v>0</v>
      </c>
      <c r="G39" s="8">
        <f t="shared" si="7"/>
        <v>0</v>
      </c>
      <c r="H39" s="8">
        <f t="shared" si="3"/>
        <v>0</v>
      </c>
      <c r="I39" s="8">
        <f t="shared" si="4"/>
        <v>0</v>
      </c>
    </row>
    <row r="40" spans="1:9" x14ac:dyDescent="0.3">
      <c r="A40" s="2">
        <v>2110</v>
      </c>
      <c r="B40" s="183">
        <f>SUMIF('Balance de Prueba'!B:B,'Impto Dif'!A40,'Balance de Prueba'!F:F)</f>
        <v>-7644032385</v>
      </c>
      <c r="C40" s="183">
        <f>SUMIF('Balance de Prueba'!B:B,'Impto Dif'!A40,'Balance de Prueba'!J:J)</f>
        <v>-7644032385</v>
      </c>
      <c r="D40" s="8">
        <f t="shared" si="8"/>
        <v>-7644032385</v>
      </c>
      <c r="E40" s="8">
        <f t="shared" si="0"/>
        <v>0</v>
      </c>
      <c r="F40" s="8">
        <f t="shared" si="6"/>
        <v>0</v>
      </c>
      <c r="G40" s="8">
        <f t="shared" si="7"/>
        <v>0</v>
      </c>
      <c r="H40" s="8">
        <f t="shared" si="3"/>
        <v>0</v>
      </c>
      <c r="I40" s="8">
        <f t="shared" si="4"/>
        <v>0</v>
      </c>
    </row>
    <row r="41" spans="1:9" x14ac:dyDescent="0.3">
      <c r="A41" s="2">
        <v>2205</v>
      </c>
      <c r="B41" s="183">
        <f>SUMIF('Balance de Prueba'!B:B,'Impto Dif'!A41,'Balance de Prueba'!F:F)</f>
        <v>-11395305243</v>
      </c>
      <c r="C41" s="183">
        <f>SUMIF('Balance de Prueba'!B:B,'Impto Dif'!A41,'Balance de Prueba'!J:J)</f>
        <v>-11395305243</v>
      </c>
      <c r="D41" s="8">
        <f t="shared" si="8"/>
        <v>-11395305243</v>
      </c>
      <c r="E41" s="8">
        <f t="shared" si="0"/>
        <v>0</v>
      </c>
      <c r="F41" s="8">
        <f t="shared" si="6"/>
        <v>0</v>
      </c>
      <c r="G41" s="8">
        <f t="shared" si="7"/>
        <v>0</v>
      </c>
      <c r="H41" s="8">
        <f t="shared" si="3"/>
        <v>0</v>
      </c>
      <c r="I41" s="8">
        <f t="shared" si="4"/>
        <v>0</v>
      </c>
    </row>
    <row r="42" spans="1:9" x14ac:dyDescent="0.3">
      <c r="A42" s="2">
        <v>2210</v>
      </c>
      <c r="B42" s="183">
        <f>SUMIF('Balance de Prueba'!B:B,'Impto Dif'!A42,'Balance de Prueba'!F:F)</f>
        <v>-695813362</v>
      </c>
      <c r="C42" s="183">
        <f>SUMIF('Balance de Prueba'!B:B,'Impto Dif'!A42,'Balance de Prueba'!J:J)</f>
        <v>-695813362</v>
      </c>
      <c r="D42" s="8">
        <f t="shared" si="8"/>
        <v>-695813362</v>
      </c>
      <c r="E42" s="8">
        <f t="shared" si="0"/>
        <v>0</v>
      </c>
      <c r="F42" s="8">
        <f t="shared" si="6"/>
        <v>0</v>
      </c>
      <c r="G42" s="8">
        <f t="shared" si="7"/>
        <v>0</v>
      </c>
      <c r="H42" s="8">
        <f t="shared" si="3"/>
        <v>0</v>
      </c>
      <c r="I42" s="8">
        <f t="shared" si="4"/>
        <v>0</v>
      </c>
    </row>
    <row r="43" spans="1:9" x14ac:dyDescent="0.3">
      <c r="A43" s="2">
        <v>2335</v>
      </c>
      <c r="B43" s="183">
        <f>SUMIF('Balance de Prueba'!B:B,'Impto Dif'!A43,'Balance de Prueba'!F:F)</f>
        <v>-2095775990</v>
      </c>
      <c r="C43" s="183">
        <f>SUMIF('Balance de Prueba'!B:B,'Impto Dif'!A43,'Balance de Prueba'!J:J)</f>
        <v>-2095775990</v>
      </c>
      <c r="D43" s="8">
        <f t="shared" si="8"/>
        <v>-2095775990</v>
      </c>
      <c r="E43" s="8">
        <f t="shared" si="0"/>
        <v>0</v>
      </c>
      <c r="F43" s="8">
        <f t="shared" si="6"/>
        <v>0</v>
      </c>
      <c r="G43" s="8">
        <f t="shared" si="7"/>
        <v>0</v>
      </c>
      <c r="H43" s="8">
        <f t="shared" si="3"/>
        <v>0</v>
      </c>
      <c r="I43" s="8">
        <f t="shared" si="4"/>
        <v>0</v>
      </c>
    </row>
    <row r="44" spans="1:9" x14ac:dyDescent="0.3">
      <c r="A44" s="2">
        <v>2360</v>
      </c>
      <c r="B44" s="183">
        <f>SUMIF('Balance de Prueba'!B:B,'Impto Dif'!A44,'Balance de Prueba'!F:F)</f>
        <v>-778442616</v>
      </c>
      <c r="C44" s="183">
        <f>SUMIF('Balance de Prueba'!B:B,'Impto Dif'!A44,'Balance de Prueba'!J:J)</f>
        <v>-778442616</v>
      </c>
      <c r="D44" s="8">
        <f t="shared" si="8"/>
        <v>-778442616</v>
      </c>
      <c r="E44" s="8">
        <f t="shared" si="0"/>
        <v>0</v>
      </c>
      <c r="F44" s="8">
        <f t="shared" si="6"/>
        <v>0</v>
      </c>
      <c r="G44" s="8">
        <f t="shared" si="7"/>
        <v>0</v>
      </c>
      <c r="H44" s="8">
        <f t="shared" si="3"/>
        <v>0</v>
      </c>
      <c r="I44" s="8">
        <f t="shared" si="4"/>
        <v>0</v>
      </c>
    </row>
    <row r="45" spans="1:9" x14ac:dyDescent="0.3">
      <c r="A45" s="2">
        <v>2365</v>
      </c>
      <c r="B45" s="183">
        <f>SUMIF('Balance de Prueba'!B:B,'Impto Dif'!A45,'Balance de Prueba'!F:F)</f>
        <v>-196417524</v>
      </c>
      <c r="C45" s="183">
        <f>SUMIF('Balance de Prueba'!B:B,'Impto Dif'!A45,'Balance de Prueba'!J:J)</f>
        <v>-196417524</v>
      </c>
      <c r="D45" s="8">
        <f t="shared" ref="D45:D57" si="9">+C45-0</f>
        <v>-196417524</v>
      </c>
      <c r="E45" s="8">
        <f t="shared" si="0"/>
        <v>0</v>
      </c>
      <c r="F45" s="8">
        <f t="shared" si="6"/>
        <v>0</v>
      </c>
      <c r="G45" s="8">
        <f t="shared" si="7"/>
        <v>0</v>
      </c>
      <c r="H45" s="8">
        <f t="shared" si="3"/>
        <v>0</v>
      </c>
      <c r="I45" s="8">
        <f t="shared" si="4"/>
        <v>0</v>
      </c>
    </row>
    <row r="46" spans="1:9" x14ac:dyDescent="0.3">
      <c r="A46" s="2">
        <v>2367</v>
      </c>
      <c r="B46" s="183">
        <f>SUMIF('Balance de Prueba'!B:B,'Impto Dif'!A46,'Balance de Prueba'!F:F)</f>
        <v>-18923366</v>
      </c>
      <c r="C46" s="183">
        <f>SUMIF('Balance de Prueba'!B:B,'Impto Dif'!A46,'Balance de Prueba'!J:J)</f>
        <v>-18923366</v>
      </c>
      <c r="D46" s="8">
        <f t="shared" si="9"/>
        <v>-18923366</v>
      </c>
      <c r="E46" s="8">
        <f t="shared" si="0"/>
        <v>0</v>
      </c>
      <c r="F46" s="8">
        <f t="shared" si="6"/>
        <v>0</v>
      </c>
      <c r="G46" s="8">
        <f t="shared" si="7"/>
        <v>0</v>
      </c>
      <c r="H46" s="8">
        <f t="shared" si="3"/>
        <v>0</v>
      </c>
      <c r="I46" s="8">
        <f t="shared" si="4"/>
        <v>0</v>
      </c>
    </row>
    <row r="47" spans="1:9" x14ac:dyDescent="0.3">
      <c r="A47" s="2">
        <v>2368</v>
      </c>
      <c r="B47" s="183">
        <f>SUMIF('Balance de Prueba'!B:B,'Impto Dif'!A47,'Balance de Prueba'!F:F)</f>
        <v>-19938992</v>
      </c>
      <c r="C47" s="183">
        <f>SUMIF('Balance de Prueba'!B:B,'Impto Dif'!A47,'Balance de Prueba'!J:J)</f>
        <v>-19938992</v>
      </c>
      <c r="D47" s="8">
        <f t="shared" si="9"/>
        <v>-19938992</v>
      </c>
      <c r="E47" s="8">
        <f t="shared" si="0"/>
        <v>0</v>
      </c>
      <c r="F47" s="8">
        <f t="shared" si="6"/>
        <v>0</v>
      </c>
      <c r="G47" s="8">
        <f t="shared" si="7"/>
        <v>0</v>
      </c>
      <c r="H47" s="8">
        <f t="shared" si="3"/>
        <v>0</v>
      </c>
      <c r="I47" s="8">
        <f t="shared" si="4"/>
        <v>0</v>
      </c>
    </row>
    <row r="48" spans="1:9" x14ac:dyDescent="0.3">
      <c r="A48" s="2">
        <v>2370</v>
      </c>
      <c r="B48" s="183">
        <f>SUMIF('Balance de Prueba'!B:B,'Impto Dif'!A48,'Balance de Prueba'!F:F)</f>
        <v>-377298427</v>
      </c>
      <c r="C48" s="183">
        <f>SUMIF('Balance de Prueba'!B:B,'Impto Dif'!A48,'Balance de Prueba'!J:J)</f>
        <v>-377298427</v>
      </c>
      <c r="D48" s="8">
        <f t="shared" si="9"/>
        <v>-377298427</v>
      </c>
      <c r="E48" s="8">
        <f t="shared" si="0"/>
        <v>0</v>
      </c>
      <c r="F48" s="8">
        <f t="shared" si="6"/>
        <v>0</v>
      </c>
      <c r="G48" s="8">
        <f t="shared" si="7"/>
        <v>0</v>
      </c>
      <c r="H48" s="8">
        <f t="shared" si="3"/>
        <v>0</v>
      </c>
      <c r="I48" s="8">
        <f t="shared" si="4"/>
        <v>0</v>
      </c>
    </row>
    <row r="49" spans="1:9" x14ac:dyDescent="0.3">
      <c r="A49" s="2">
        <v>2380</v>
      </c>
      <c r="B49" s="183">
        <f>SUMIF('Balance de Prueba'!B:B,'Impto Dif'!A49,'Balance de Prueba'!F:F)</f>
        <v>-18498940</v>
      </c>
      <c r="C49" s="183">
        <f>SUMIF('Balance de Prueba'!B:B,'Impto Dif'!A49,'Balance de Prueba'!J:J)</f>
        <v>-18498940</v>
      </c>
      <c r="D49" s="8">
        <f t="shared" si="9"/>
        <v>-18498940</v>
      </c>
      <c r="E49" s="8">
        <f t="shared" si="0"/>
        <v>0</v>
      </c>
      <c r="F49" s="8">
        <f t="shared" si="6"/>
        <v>0</v>
      </c>
      <c r="G49" s="8">
        <f t="shared" si="7"/>
        <v>0</v>
      </c>
      <c r="H49" s="8">
        <f t="shared" si="3"/>
        <v>0</v>
      </c>
      <c r="I49" s="8">
        <f t="shared" si="4"/>
        <v>0</v>
      </c>
    </row>
    <row r="50" spans="1:9" x14ac:dyDescent="0.3">
      <c r="A50" s="2">
        <v>2408</v>
      </c>
      <c r="B50" s="183">
        <f>SUMIF('Balance de Prueba'!B:B,'Impto Dif'!A50,'Balance de Prueba'!F:F)</f>
        <v>-351467575</v>
      </c>
      <c r="C50" s="183">
        <f>SUMIF('Balance de Prueba'!B:B,'Impto Dif'!A50,'Balance de Prueba'!J:J)</f>
        <v>-351467575</v>
      </c>
      <c r="D50" s="8">
        <f t="shared" si="9"/>
        <v>-351467575</v>
      </c>
      <c r="E50" s="8">
        <f t="shared" si="0"/>
        <v>0</v>
      </c>
      <c r="F50" s="8">
        <f t="shared" si="6"/>
        <v>0</v>
      </c>
      <c r="G50" s="8">
        <f t="shared" si="7"/>
        <v>0</v>
      </c>
      <c r="H50" s="8">
        <f t="shared" si="3"/>
        <v>0</v>
      </c>
      <c r="I50" s="8">
        <f t="shared" si="4"/>
        <v>0</v>
      </c>
    </row>
    <row r="51" spans="1:9" x14ac:dyDescent="0.3">
      <c r="A51" s="2">
        <v>2456</v>
      </c>
      <c r="B51" s="183">
        <f>SUMIF('Balance de Prueba'!B:B,'Impto Dif'!A51,'Balance de Prueba'!F:F)</f>
        <v>-1025015702</v>
      </c>
      <c r="C51" s="183">
        <f>SUMIF('Balance de Prueba'!B:B,'Impto Dif'!A51,'Balance de Prueba'!J:J)</f>
        <v>-1025015702</v>
      </c>
      <c r="D51" s="8">
        <f t="shared" si="9"/>
        <v>-1025015702</v>
      </c>
      <c r="E51" s="8">
        <f t="shared" si="0"/>
        <v>0</v>
      </c>
      <c r="F51" s="8">
        <f t="shared" si="6"/>
        <v>0</v>
      </c>
      <c r="G51" s="8">
        <f t="shared" si="7"/>
        <v>0</v>
      </c>
      <c r="H51" s="8">
        <f t="shared" si="3"/>
        <v>0</v>
      </c>
      <c r="I51" s="8">
        <f t="shared" si="4"/>
        <v>0</v>
      </c>
    </row>
    <row r="52" spans="1:9" x14ac:dyDescent="0.3">
      <c r="A52" s="2">
        <v>2505</v>
      </c>
      <c r="B52" s="183">
        <f>SUMIF('Balance de Prueba'!B:B,'Impto Dif'!A52,'Balance de Prueba'!F:F)</f>
        <v>-2549503</v>
      </c>
      <c r="C52" s="183">
        <f>SUMIF('Balance de Prueba'!B:B,'Impto Dif'!A52,'Balance de Prueba'!J:J)</f>
        <v>-2549503</v>
      </c>
      <c r="D52" s="8">
        <f t="shared" si="9"/>
        <v>-2549503</v>
      </c>
      <c r="E52" s="8">
        <f t="shared" si="0"/>
        <v>0</v>
      </c>
      <c r="F52" s="8">
        <f t="shared" si="6"/>
        <v>0</v>
      </c>
      <c r="G52" s="8">
        <f t="shared" si="7"/>
        <v>0</v>
      </c>
      <c r="H52" s="8">
        <f t="shared" si="3"/>
        <v>0</v>
      </c>
      <c r="I52" s="8">
        <f t="shared" si="4"/>
        <v>0</v>
      </c>
    </row>
    <row r="53" spans="1:9" x14ac:dyDescent="0.3">
      <c r="A53" s="2">
        <v>2510</v>
      </c>
      <c r="B53" s="183">
        <f>SUMIF('Balance de Prueba'!B:B,'Impto Dif'!A53,'Balance de Prueba'!F:F)</f>
        <v>-1421004369</v>
      </c>
      <c r="C53" s="183">
        <f>SUMIF('Balance de Prueba'!B:B,'Impto Dif'!A53,'Balance de Prueba'!J:J)</f>
        <v>-1979782455</v>
      </c>
      <c r="D53" s="8">
        <f t="shared" si="9"/>
        <v>-1979782455</v>
      </c>
      <c r="E53" s="8">
        <f t="shared" si="0"/>
        <v>0</v>
      </c>
      <c r="F53" s="8">
        <f t="shared" si="6"/>
        <v>0</v>
      </c>
      <c r="G53" s="8">
        <f t="shared" si="7"/>
        <v>0</v>
      </c>
      <c r="H53" s="8">
        <f t="shared" si="3"/>
        <v>0</v>
      </c>
      <c r="I53" s="8">
        <f t="shared" si="4"/>
        <v>0</v>
      </c>
    </row>
    <row r="54" spans="1:9" x14ac:dyDescent="0.3">
      <c r="A54" s="2">
        <v>2515</v>
      </c>
      <c r="B54" s="183">
        <f>SUMIF('Balance de Prueba'!B:B,'Impto Dif'!A54,'Balance de Prueba'!F:F)</f>
        <v>-167013666</v>
      </c>
      <c r="C54" s="183">
        <f>SUMIF('Balance de Prueba'!B:B,'Impto Dif'!A54,'Balance de Prueba'!J:J)</f>
        <v>-167013666</v>
      </c>
      <c r="D54" s="8">
        <f t="shared" si="9"/>
        <v>-167013666</v>
      </c>
      <c r="E54" s="8">
        <f t="shared" si="0"/>
        <v>0</v>
      </c>
      <c r="F54" s="8">
        <f t="shared" si="6"/>
        <v>0</v>
      </c>
      <c r="G54" s="8">
        <f t="shared" si="7"/>
        <v>0</v>
      </c>
      <c r="H54" s="8">
        <f t="shared" si="3"/>
        <v>0</v>
      </c>
      <c r="I54" s="8">
        <f t="shared" si="4"/>
        <v>0</v>
      </c>
    </row>
    <row r="55" spans="1:9" x14ac:dyDescent="0.3">
      <c r="A55" s="2">
        <v>2520</v>
      </c>
      <c r="B55" s="183">
        <f>SUMIF('Balance de Prueba'!B:B,'Impto Dif'!A55,'Balance de Prueba'!F:F)</f>
        <v>-408601153</v>
      </c>
      <c r="C55" s="183">
        <f>SUMIF('Balance de Prueba'!B:B,'Impto Dif'!A55,'Balance de Prueba'!J:J)</f>
        <v>-408601153</v>
      </c>
      <c r="D55" s="8">
        <f t="shared" si="9"/>
        <v>-408601153</v>
      </c>
      <c r="E55" s="8">
        <f t="shared" si="0"/>
        <v>0</v>
      </c>
      <c r="F55" s="8">
        <f t="shared" si="6"/>
        <v>0</v>
      </c>
      <c r="G55" s="8">
        <f t="shared" si="7"/>
        <v>0</v>
      </c>
      <c r="H55" s="8">
        <f t="shared" si="3"/>
        <v>0</v>
      </c>
      <c r="I55" s="8">
        <f t="shared" si="4"/>
        <v>0</v>
      </c>
    </row>
    <row r="56" spans="1:9" x14ac:dyDescent="0.3">
      <c r="A56" s="2">
        <v>2525</v>
      </c>
      <c r="B56" s="183">
        <f>SUMIF('Balance de Prueba'!B:B,'Impto Dif'!A56,'Balance de Prueba'!F:F)</f>
        <v>-463476922</v>
      </c>
      <c r="C56" s="183">
        <f>SUMIF('Balance de Prueba'!B:B,'Impto Dif'!A56,'Balance de Prueba'!J:J)</f>
        <v>-463476922</v>
      </c>
      <c r="D56" s="8">
        <f t="shared" si="9"/>
        <v>-463476922</v>
      </c>
      <c r="E56" s="8">
        <f t="shared" si="0"/>
        <v>0</v>
      </c>
      <c r="F56" s="8">
        <f t="shared" si="6"/>
        <v>0</v>
      </c>
      <c r="G56" s="8">
        <f t="shared" si="7"/>
        <v>0</v>
      </c>
      <c r="H56" s="8">
        <f t="shared" si="3"/>
        <v>0</v>
      </c>
      <c r="I56" s="8">
        <f t="shared" si="4"/>
        <v>0</v>
      </c>
    </row>
    <row r="57" spans="1:9" x14ac:dyDescent="0.3">
      <c r="A57" s="2">
        <v>2530</v>
      </c>
      <c r="B57" s="183">
        <f>SUMIF('Balance de Prueba'!B:B,'Impto Dif'!A57,'Balance de Prueba'!F:F)</f>
        <v>-140599382</v>
      </c>
      <c r="C57" s="183">
        <f>SUMIF('Balance de Prueba'!B:B,'Impto Dif'!A57,'Balance de Prueba'!J:J)</f>
        <v>-140599382</v>
      </c>
      <c r="D57" s="8">
        <f t="shared" si="9"/>
        <v>-140599382</v>
      </c>
      <c r="E57" s="8">
        <f t="shared" si="0"/>
        <v>0</v>
      </c>
      <c r="F57" s="8">
        <f t="shared" si="6"/>
        <v>0</v>
      </c>
      <c r="G57" s="8">
        <f t="shared" si="7"/>
        <v>0</v>
      </c>
      <c r="H57" s="8">
        <f t="shared" si="3"/>
        <v>0</v>
      </c>
      <c r="I57" s="8">
        <f t="shared" si="4"/>
        <v>0</v>
      </c>
    </row>
    <row r="58" spans="1:9" x14ac:dyDescent="0.3">
      <c r="A58" s="2">
        <v>2620</v>
      </c>
      <c r="B58" s="183">
        <f>SUMIF('Balance de Prueba'!B:B,'Impto Dif'!A58,'Balance de Prueba'!F:F)</f>
        <v>-6220819393</v>
      </c>
      <c r="C58" s="183">
        <f>SUMIF('Balance de Prueba'!B:B,'Impto Dif'!A58,'Balance de Prueba'!J:J)</f>
        <v>-7225820313</v>
      </c>
      <c r="D58" s="8">
        <f>+C58+1734690649</f>
        <v>-5491129664</v>
      </c>
      <c r="E58" s="8">
        <f t="shared" si="0"/>
        <v>-1734690649</v>
      </c>
      <c r="F58" s="8">
        <f t="shared" si="6"/>
        <v>0</v>
      </c>
      <c r="G58" s="8">
        <f t="shared" si="7"/>
        <v>-1734690649</v>
      </c>
      <c r="H58" s="8">
        <f t="shared" si="3"/>
        <v>0</v>
      </c>
      <c r="I58" s="8">
        <f t="shared" si="4"/>
        <v>-589794820.66000009</v>
      </c>
    </row>
    <row r="59" spans="1:9" x14ac:dyDescent="0.3">
      <c r="A59" s="2">
        <v>2725</v>
      </c>
      <c r="B59" s="183">
        <f>SUMIF('Balance de Prueba'!B:B,'Impto Dif'!A59,'Balance de Prueba'!F:F)</f>
        <v>-97748000</v>
      </c>
      <c r="C59" s="183">
        <f>SUMIF('Balance de Prueba'!B:B,'Impto Dif'!A59,'Balance de Prueba'!J:J)</f>
        <v>-97748000</v>
      </c>
      <c r="D59" s="8">
        <f>+C59-0</f>
        <v>-97748000</v>
      </c>
      <c r="E59" s="8">
        <f t="shared" si="0"/>
        <v>0</v>
      </c>
      <c r="F59" s="8">
        <f t="shared" si="6"/>
        <v>0</v>
      </c>
      <c r="G59" s="8">
        <f>+IF(C59&lt;D59,E59,0)</f>
        <v>0</v>
      </c>
      <c r="H59" s="8">
        <f t="shared" si="3"/>
        <v>0</v>
      </c>
      <c r="I59" s="8">
        <f t="shared" si="4"/>
        <v>0</v>
      </c>
    </row>
    <row r="60" spans="1:9" x14ac:dyDescent="0.3">
      <c r="A60" s="2">
        <v>2805</v>
      </c>
      <c r="B60" s="183">
        <f>SUMIF('Balance de Prueba'!B:B,'Impto Dif'!A60,'Balance de Prueba'!F:F)</f>
        <v>-190372422</v>
      </c>
      <c r="C60" s="183">
        <f>SUMIF('Balance de Prueba'!B:B,'Impto Dif'!A60,'Balance de Prueba'!J:J)</f>
        <v>-190372422</v>
      </c>
      <c r="D60" s="8">
        <f>+C60-0</f>
        <v>-190372422</v>
      </c>
      <c r="E60" s="8">
        <f t="shared" si="0"/>
        <v>0</v>
      </c>
      <c r="F60" s="8">
        <f t="shared" si="6"/>
        <v>0</v>
      </c>
      <c r="G60" s="8">
        <f t="shared" si="7"/>
        <v>0</v>
      </c>
      <c r="H60" s="8">
        <f t="shared" si="3"/>
        <v>0</v>
      </c>
      <c r="I60" s="8">
        <f t="shared" si="4"/>
        <v>0</v>
      </c>
    </row>
    <row r="61" spans="1:9" x14ac:dyDescent="0.3">
      <c r="A61" s="2">
        <v>2815</v>
      </c>
      <c r="B61" s="183">
        <f>SUMIF('Balance de Prueba'!B:B,'Impto Dif'!A61,'Balance de Prueba'!F:F)</f>
        <v>-27657615</v>
      </c>
      <c r="C61" s="183">
        <f>SUMIF('Balance de Prueba'!B:B,'Impto Dif'!A61,'Balance de Prueba'!J:J)</f>
        <v>-27657615</v>
      </c>
      <c r="D61" s="8">
        <f>+C61-0</f>
        <v>-27657615</v>
      </c>
      <c r="E61" s="8">
        <f t="shared" si="0"/>
        <v>0</v>
      </c>
      <c r="F61" s="8">
        <f t="shared" si="6"/>
        <v>0</v>
      </c>
      <c r="G61" s="8">
        <f t="shared" si="7"/>
        <v>0</v>
      </c>
      <c r="H61" s="8">
        <f t="shared" si="3"/>
        <v>0</v>
      </c>
      <c r="I61" s="8">
        <f t="shared" si="4"/>
        <v>0</v>
      </c>
    </row>
    <row r="62" spans="1:9" x14ac:dyDescent="0.3">
      <c r="A62" s="2">
        <v>2825</v>
      </c>
      <c r="B62" s="183">
        <f>SUMIF('Balance de Prueba'!B:B,'Impto Dif'!A62,'Balance de Prueba'!F:F)</f>
        <v>-4439718</v>
      </c>
      <c r="C62" s="183">
        <f>SUMIF('Balance de Prueba'!B:B,'Impto Dif'!A62,'Balance de Prueba'!J:J)</f>
        <v>-4439718</v>
      </c>
      <c r="D62" s="8">
        <f>+C62-0</f>
        <v>-4439718</v>
      </c>
      <c r="E62" s="8">
        <f t="shared" si="0"/>
        <v>0</v>
      </c>
      <c r="F62" s="8">
        <f t="shared" si="6"/>
        <v>0</v>
      </c>
      <c r="G62" s="8">
        <f t="shared" si="7"/>
        <v>0</v>
      </c>
      <c r="H62" s="8">
        <f t="shared" si="3"/>
        <v>0</v>
      </c>
      <c r="I62" s="8">
        <f t="shared" si="4"/>
        <v>0</v>
      </c>
    </row>
    <row r="63" spans="1:9" x14ac:dyDescent="0.3">
      <c r="A63" s="2">
        <v>2895</v>
      </c>
      <c r="B63" s="183">
        <f>SUMIF('Balance de Prueba'!B:B,'Impto Dif'!A63,'Balance de Prueba'!F:F)</f>
        <v>-20994409</v>
      </c>
      <c r="C63" s="183">
        <v>-20994409</v>
      </c>
      <c r="D63" s="8">
        <v>0</v>
      </c>
      <c r="E63" s="8">
        <f t="shared" si="0"/>
        <v>-20994409</v>
      </c>
      <c r="F63" s="8">
        <f t="shared" si="6"/>
        <v>0</v>
      </c>
      <c r="G63" s="8">
        <f t="shared" si="7"/>
        <v>-20994409</v>
      </c>
      <c r="H63" s="8">
        <f t="shared" si="3"/>
        <v>0</v>
      </c>
      <c r="I63" s="8">
        <f t="shared" si="4"/>
        <v>-7138099.0600000005</v>
      </c>
    </row>
    <row r="64" spans="1:9" x14ac:dyDescent="0.3">
      <c r="A64" s="2">
        <v>3105</v>
      </c>
      <c r="B64" s="183">
        <f>SUMIF('Balance de Prueba'!B:B,'Impto Dif'!A64,'Balance de Prueba'!F:F)</f>
        <v>-17556046</v>
      </c>
      <c r="C64" s="183">
        <f>SUMIF('Balance de Prueba'!B:B,'Impto Dif'!A64,'Balance de Prueba'!J:J)</f>
        <v>-17556046</v>
      </c>
      <c r="F64" s="8">
        <f t="shared" si="6"/>
        <v>0</v>
      </c>
      <c r="G64" s="8">
        <f t="shared" si="7"/>
        <v>0</v>
      </c>
      <c r="H64" s="8">
        <f t="shared" si="3"/>
        <v>0</v>
      </c>
      <c r="I64" s="8">
        <f t="shared" si="4"/>
        <v>0</v>
      </c>
    </row>
    <row r="65" spans="1:9" x14ac:dyDescent="0.3">
      <c r="A65" s="2">
        <v>3205</v>
      </c>
      <c r="B65" s="183">
        <f>SUMIF('Balance de Prueba'!B:B,'Impto Dif'!A65,'Balance de Prueba'!F:F)</f>
        <v>-500990234</v>
      </c>
      <c r="C65" s="183">
        <f>SUMIF('Balance de Prueba'!B:B,'Impto Dif'!A65,'Balance de Prueba'!J:J)</f>
        <v>-500990234</v>
      </c>
      <c r="F65" s="8">
        <f t="shared" si="6"/>
        <v>0</v>
      </c>
      <c r="G65" s="8">
        <f t="shared" si="7"/>
        <v>0</v>
      </c>
      <c r="H65" s="8">
        <f t="shared" si="3"/>
        <v>0</v>
      </c>
      <c r="I65" s="8">
        <f t="shared" si="4"/>
        <v>0</v>
      </c>
    </row>
    <row r="66" spans="1:9" x14ac:dyDescent="0.3">
      <c r="A66" s="2">
        <v>3225</v>
      </c>
      <c r="B66" s="183">
        <f>SUMIF('Balance de Prueba'!B:B,'Impto Dif'!A66,'Balance de Prueba'!F:F)</f>
        <v>-349737946</v>
      </c>
      <c r="C66" s="183">
        <f>SUMIF('Balance de Prueba'!B:B,'Impto Dif'!A66,'Balance de Prueba'!J:J)</f>
        <v>-349737946</v>
      </c>
      <c r="F66" s="8">
        <f t="shared" si="6"/>
        <v>0</v>
      </c>
      <c r="G66" s="8">
        <f t="shared" si="7"/>
        <v>0</v>
      </c>
      <c r="H66" s="8">
        <f t="shared" si="3"/>
        <v>0</v>
      </c>
      <c r="I66" s="8">
        <f t="shared" si="4"/>
        <v>0</v>
      </c>
    </row>
    <row r="67" spans="1:9" x14ac:dyDescent="0.3">
      <c r="A67" s="2">
        <v>3305</v>
      </c>
      <c r="B67" s="183">
        <f>SUMIF('Balance de Prueba'!B:B,'Impto Dif'!A67,'Balance de Prueba'!F:F)</f>
        <v>-49310415</v>
      </c>
      <c r="C67" s="183">
        <f>SUMIF('Balance de Prueba'!B:B,'Impto Dif'!A67,'Balance de Prueba'!J:J)</f>
        <v>-49310415</v>
      </c>
      <c r="F67" s="8">
        <f t="shared" si="6"/>
        <v>0</v>
      </c>
      <c r="G67" s="8">
        <f t="shared" si="7"/>
        <v>0</v>
      </c>
      <c r="H67" s="8">
        <f t="shared" ref="H67:H73" si="10">+F67*$J$1</f>
        <v>0</v>
      </c>
      <c r="I67" s="8">
        <f t="shared" ref="I67:I73" si="11">+G67*$J$1</f>
        <v>0</v>
      </c>
    </row>
    <row r="68" spans="1:9" x14ac:dyDescent="0.3">
      <c r="A68" s="2">
        <v>3315</v>
      </c>
      <c r="B68" s="183">
        <f>SUMIF('Balance de Prueba'!B:B,'Impto Dif'!A68,'Balance de Prueba'!F:F)</f>
        <v>-12289228331</v>
      </c>
      <c r="C68" s="183">
        <f>SUMIF('Balance de Prueba'!B:B,'Impto Dif'!A68,'Balance de Prueba'!J:J)</f>
        <v>-12289228331</v>
      </c>
      <c r="F68" s="8">
        <f t="shared" si="6"/>
        <v>0</v>
      </c>
      <c r="G68" s="8">
        <f t="shared" si="7"/>
        <v>0</v>
      </c>
      <c r="H68" s="8">
        <f t="shared" si="10"/>
        <v>0</v>
      </c>
      <c r="I68" s="8">
        <f t="shared" si="11"/>
        <v>0</v>
      </c>
    </row>
    <row r="69" spans="1:9" x14ac:dyDescent="0.3">
      <c r="A69" s="2">
        <v>3405</v>
      </c>
      <c r="B69" s="183">
        <f>SUMIF('Balance de Prueba'!B:B,'Impto Dif'!A69,'Balance de Prueba'!F:F)</f>
        <v>-22003512934</v>
      </c>
      <c r="C69" s="183">
        <f>SUMIF('Balance de Prueba'!B:B,'Impto Dif'!A69,'Balance de Prueba'!J:J)</f>
        <v>0</v>
      </c>
      <c r="F69" s="8">
        <f t="shared" si="6"/>
        <v>0</v>
      </c>
      <c r="G69" s="8">
        <f t="shared" si="7"/>
        <v>0</v>
      </c>
      <c r="H69" s="8">
        <f t="shared" si="10"/>
        <v>0</v>
      </c>
      <c r="I69" s="8">
        <f t="shared" si="11"/>
        <v>0</v>
      </c>
    </row>
    <row r="70" spans="1:9" x14ac:dyDescent="0.3">
      <c r="A70" s="2">
        <v>3605</v>
      </c>
      <c r="B70" s="183">
        <f>SUMIF('Balance de Prueba'!B:B,'Impto Dif'!A70,'Balance de Prueba'!F:F)</f>
        <v>-5093363455</v>
      </c>
      <c r="C70" s="183">
        <f>SUMIF('Balance de Prueba'!B:B,'Impto Dif'!A70,'Balance de Prueba'!J:J)</f>
        <v>-5093363455</v>
      </c>
      <c r="F70" s="8">
        <f t="shared" si="6"/>
        <v>0</v>
      </c>
      <c r="G70" s="8">
        <f t="shared" si="7"/>
        <v>0</v>
      </c>
      <c r="H70" s="8">
        <f t="shared" si="10"/>
        <v>0</v>
      </c>
      <c r="I70" s="8">
        <f t="shared" si="11"/>
        <v>0</v>
      </c>
    </row>
    <row r="71" spans="1:9" x14ac:dyDescent="0.3">
      <c r="A71" s="2">
        <v>3805</v>
      </c>
      <c r="B71" s="183">
        <f>SUMIF('Balance de Prueba'!B:B,'Impto Dif'!A71,'Balance de Prueba'!F:F)</f>
        <v>-562058488</v>
      </c>
      <c r="C71" s="183">
        <f>SUMIF('Balance de Prueba'!B:B,'Impto Dif'!A71,'Balance de Prueba'!J:J)</f>
        <v>0</v>
      </c>
      <c r="F71" s="8">
        <f t="shared" si="6"/>
        <v>0</v>
      </c>
      <c r="G71" s="8">
        <f t="shared" si="7"/>
        <v>0</v>
      </c>
      <c r="H71" s="8">
        <f t="shared" si="10"/>
        <v>0</v>
      </c>
      <c r="I71" s="8">
        <f t="shared" si="11"/>
        <v>0</v>
      </c>
    </row>
    <row r="72" spans="1:9" x14ac:dyDescent="0.3">
      <c r="A72" s="2">
        <v>3810</v>
      </c>
      <c r="B72" s="183">
        <f>SUMIF('Balance de Prueba'!B:B,'Impto Dif'!A72,'Balance de Prueba'!F:F)</f>
        <v>-124626066172</v>
      </c>
      <c r="C72" s="183">
        <f>SUMIF('Balance de Prueba'!B:B,'Impto Dif'!A72,'Balance de Prueba'!J:J)</f>
        <v>0</v>
      </c>
      <c r="F72" s="8">
        <f t="shared" si="6"/>
        <v>0</v>
      </c>
      <c r="G72" s="8">
        <f t="shared" si="7"/>
        <v>0</v>
      </c>
      <c r="H72" s="8">
        <f t="shared" si="10"/>
        <v>0</v>
      </c>
      <c r="I72" s="8">
        <f t="shared" si="11"/>
        <v>0</v>
      </c>
    </row>
    <row r="73" spans="1:9" x14ac:dyDescent="0.3">
      <c r="A73" s="2">
        <v>39</v>
      </c>
      <c r="B73" s="183">
        <f>SUMIF('Balance de Prueba'!B:B,'Impto Dif'!A73,'Balance de Prueba'!F:F)</f>
        <v>0</v>
      </c>
      <c r="C73" s="183">
        <f>SUMIF('Balance de Prueba'!B:B,'Impto Dif'!A73,'Balance de Prueba'!J:J)</f>
        <v>-160529761182.66977</v>
      </c>
      <c r="F73" s="8">
        <f t="shared" si="6"/>
        <v>0</v>
      </c>
      <c r="G73" s="8">
        <f t="shared" si="7"/>
        <v>0</v>
      </c>
      <c r="H73" s="8">
        <f t="shared" si="10"/>
        <v>0</v>
      </c>
      <c r="I73" s="8">
        <f t="shared" si="11"/>
        <v>0</v>
      </c>
    </row>
    <row r="74" spans="1:9" x14ac:dyDescent="0.3">
      <c r="A74" s="6"/>
      <c r="B74" s="10">
        <f>SUM(B2:B73)</f>
        <v>0</v>
      </c>
      <c r="C74" s="10">
        <f>SUM(C2:C73)</f>
        <v>27440926328.330231</v>
      </c>
      <c r="D74" s="10"/>
      <c r="E74" s="10"/>
      <c r="F74" s="10"/>
      <c r="G74" s="10"/>
      <c r="H74" s="10">
        <f>SUM(H2:H73)</f>
        <v>28060513408.610233</v>
      </c>
      <c r="I74" s="10">
        <f>SUM(I2:I73)</f>
        <v>-619587080.27999997</v>
      </c>
    </row>
    <row r="75" spans="1:9" x14ac:dyDescent="0.3">
      <c r="A75" s="6"/>
      <c r="B75" s="10"/>
      <c r="C75" s="10"/>
      <c r="D75" s="10"/>
      <c r="E75" s="10"/>
      <c r="F75" s="10"/>
      <c r="G75" s="10"/>
      <c r="H75" s="10">
        <v>28060513408.610233</v>
      </c>
      <c r="I75" s="10">
        <v>-619587080.27999997</v>
      </c>
    </row>
    <row r="76" spans="1:9" s="184" customFormat="1" x14ac:dyDescent="0.3">
      <c r="B76" s="185"/>
      <c r="C76" s="185"/>
      <c r="D76" s="185"/>
      <c r="E76" s="185"/>
      <c r="F76" s="185"/>
      <c r="G76" s="185"/>
      <c r="H76" s="185">
        <f>+H75-H74</f>
        <v>0</v>
      </c>
      <c r="I76" s="185">
        <f>+I75-I74</f>
        <v>0</v>
      </c>
    </row>
  </sheetData>
  <autoFilter ref="A1:J76" xr:uid="{00000000-0009-0000-0000-000002000000}"/>
  <conditionalFormatting sqref="A76:XFD76">
    <cfRule type="cellIs" dxfId="0" priority="1" stopIfTrue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63"/>
  <sheetViews>
    <sheetView zoomScaleNormal="100" workbookViewId="0">
      <pane ySplit="1" topLeftCell="A89" activePane="bottomLeft" state="frozen"/>
      <selection pane="bottomLeft" activeCell="C112" sqref="C112"/>
    </sheetView>
  </sheetViews>
  <sheetFormatPr baseColWidth="10" defaultColWidth="11.453125" defaultRowHeight="13" x14ac:dyDescent="0.3"/>
  <cols>
    <col min="1" max="1" width="11.1796875" style="2" bestFit="1" customWidth="1"/>
    <col min="2" max="2" width="11.453125" style="2" bestFit="1" customWidth="1"/>
    <col min="3" max="3" width="18.1796875" style="2" bestFit="1" customWidth="1"/>
    <col min="4" max="4" width="44.54296875" style="2" bestFit="1" customWidth="1"/>
    <col min="5" max="6" width="15.453125" style="200" bestFit="1" customWidth="1"/>
    <col min="7" max="7" width="29.6328125" style="2" bestFit="1" customWidth="1"/>
    <col min="8" max="16384" width="11.453125" style="2"/>
  </cols>
  <sheetData>
    <row r="1" spans="1:7" x14ac:dyDescent="0.3">
      <c r="A1" s="191" t="s">
        <v>1410</v>
      </c>
      <c r="B1" s="191" t="s">
        <v>1411</v>
      </c>
      <c r="C1" s="191"/>
      <c r="D1" s="192" t="s">
        <v>1420</v>
      </c>
      <c r="E1" s="196" t="s">
        <v>1421</v>
      </c>
      <c r="F1" s="196" t="s">
        <v>1422</v>
      </c>
    </row>
    <row r="2" spans="1:7" x14ac:dyDescent="0.3">
      <c r="A2" s="17">
        <v>12990509</v>
      </c>
      <c r="B2" s="17"/>
      <c r="C2" s="17" t="str">
        <f t="shared" ref="C2:C76" si="0">+A2&amp;B2</f>
        <v>12990509</v>
      </c>
      <c r="D2" s="18" t="s">
        <v>1415</v>
      </c>
      <c r="E2" s="204">
        <v>209801550</v>
      </c>
      <c r="F2" s="197"/>
    </row>
    <row r="3" spans="1:7" x14ac:dyDescent="0.3">
      <c r="A3" s="17">
        <v>12053541</v>
      </c>
      <c r="B3" s="2">
        <v>890922586</v>
      </c>
      <c r="C3" s="17" t="str">
        <f t="shared" si="0"/>
        <v>12053541890922586</v>
      </c>
      <c r="D3" s="18" t="s">
        <v>37</v>
      </c>
      <c r="E3" s="197"/>
      <c r="F3" s="204">
        <v>209801550</v>
      </c>
    </row>
    <row r="4" spans="1:7" x14ac:dyDescent="0.3">
      <c r="A4" s="17">
        <v>12059901</v>
      </c>
      <c r="B4" s="2">
        <v>800151988</v>
      </c>
      <c r="C4" s="17" t="str">
        <f t="shared" si="0"/>
        <v>12059901800151988</v>
      </c>
      <c r="D4" s="18" t="s">
        <v>38</v>
      </c>
      <c r="E4" s="197"/>
      <c r="F4" s="204">
        <v>17883241</v>
      </c>
    </row>
    <row r="5" spans="1:7" s="207" customFormat="1" x14ac:dyDescent="0.3">
      <c r="A5" s="206">
        <v>12059901</v>
      </c>
      <c r="B5" s="207">
        <v>890922586</v>
      </c>
      <c r="C5" s="206" t="str">
        <f t="shared" si="0"/>
        <v>12059901890922586</v>
      </c>
      <c r="D5" s="208" t="s">
        <v>1416</v>
      </c>
      <c r="E5" s="205"/>
      <c r="F5" s="205">
        <v>794385518</v>
      </c>
    </row>
    <row r="6" spans="1:7" x14ac:dyDescent="0.3">
      <c r="A6" s="17">
        <v>12059901</v>
      </c>
      <c r="B6" s="2">
        <v>890903736</v>
      </c>
      <c r="C6" s="17" t="str">
        <f t="shared" si="0"/>
        <v>12059901890903736</v>
      </c>
      <c r="D6" s="18" t="s">
        <v>1417</v>
      </c>
      <c r="E6" s="197"/>
      <c r="F6" s="204">
        <v>4513903</v>
      </c>
    </row>
    <row r="7" spans="1:7" x14ac:dyDescent="0.3">
      <c r="A7" s="17">
        <v>12059901</v>
      </c>
      <c r="B7" s="2">
        <v>800020712</v>
      </c>
      <c r="C7" s="17" t="str">
        <f t="shared" si="0"/>
        <v>12059901800020712</v>
      </c>
      <c r="D7" s="18" t="s">
        <v>1418</v>
      </c>
      <c r="E7" s="197"/>
      <c r="F7" s="204">
        <v>13388124</v>
      </c>
    </row>
    <row r="8" spans="1:7" x14ac:dyDescent="0.3">
      <c r="A8" s="17">
        <v>12059901</v>
      </c>
      <c r="B8" s="2">
        <v>890909297</v>
      </c>
      <c r="C8" s="17" t="str">
        <f t="shared" si="0"/>
        <v>12059901890909297</v>
      </c>
      <c r="D8" s="18" t="s">
        <v>1419</v>
      </c>
      <c r="E8" s="197"/>
      <c r="F8" s="204">
        <v>29531596</v>
      </c>
    </row>
    <row r="9" spans="1:7" x14ac:dyDescent="0.3">
      <c r="A9" s="17">
        <v>12050542</v>
      </c>
      <c r="B9" s="2">
        <v>800151988</v>
      </c>
      <c r="C9" s="17" t="str">
        <f t="shared" si="0"/>
        <v>12050542800151988</v>
      </c>
      <c r="D9" s="18" t="s">
        <v>38</v>
      </c>
      <c r="E9" s="204">
        <v>17883241</v>
      </c>
      <c r="F9" s="197"/>
    </row>
    <row r="10" spans="1:7" s="207" customFormat="1" x14ac:dyDescent="0.3">
      <c r="A10" s="206">
        <v>12053541</v>
      </c>
      <c r="B10" s="207">
        <v>890922586</v>
      </c>
      <c r="C10" s="206" t="str">
        <f t="shared" si="0"/>
        <v>12053541890922586</v>
      </c>
      <c r="D10" s="208" t="s">
        <v>1416</v>
      </c>
      <c r="E10" s="205">
        <v>794385518</v>
      </c>
      <c r="F10" s="205"/>
    </row>
    <row r="11" spans="1:7" x14ac:dyDescent="0.3">
      <c r="A11" s="17">
        <v>12054042</v>
      </c>
      <c r="B11" s="2">
        <v>890903736</v>
      </c>
      <c r="C11" s="17" t="str">
        <f t="shared" si="0"/>
        <v>12054042890903736</v>
      </c>
      <c r="D11" s="18" t="s">
        <v>1417</v>
      </c>
      <c r="E11" s="204">
        <v>4513903</v>
      </c>
      <c r="F11" s="197"/>
    </row>
    <row r="12" spans="1:7" x14ac:dyDescent="0.3">
      <c r="A12" s="17">
        <v>12057042</v>
      </c>
      <c r="B12" s="2">
        <v>800020712</v>
      </c>
      <c r="C12" s="17" t="str">
        <f t="shared" si="0"/>
        <v>12057042800020712</v>
      </c>
      <c r="D12" s="18" t="s">
        <v>1418</v>
      </c>
      <c r="E12" s="204">
        <v>13388124</v>
      </c>
      <c r="F12" s="197"/>
    </row>
    <row r="13" spans="1:7" x14ac:dyDescent="0.3">
      <c r="A13" s="17">
        <v>12057042</v>
      </c>
      <c r="B13" s="2">
        <v>890909297</v>
      </c>
      <c r="C13" s="17" t="str">
        <f t="shared" si="0"/>
        <v>12057042890909297</v>
      </c>
      <c r="D13" s="18" t="s">
        <v>1419</v>
      </c>
      <c r="E13" s="204">
        <v>29531596</v>
      </c>
      <c r="F13" s="197"/>
    </row>
    <row r="14" spans="1:7" x14ac:dyDescent="0.3">
      <c r="A14" s="17">
        <v>13900103</v>
      </c>
      <c r="B14" s="2">
        <v>8262567</v>
      </c>
      <c r="C14" s="17" t="str">
        <f t="shared" si="0"/>
        <v>139001038262567</v>
      </c>
      <c r="D14" s="18" t="s">
        <v>1423</v>
      </c>
      <c r="E14" s="197"/>
      <c r="F14" s="197">
        <v>1637148</v>
      </c>
    </row>
    <row r="15" spans="1:7" x14ac:dyDescent="0.3">
      <c r="A15" s="17">
        <v>13900103</v>
      </c>
      <c r="B15" s="2">
        <v>71390608</v>
      </c>
      <c r="C15" s="17" t="str">
        <f t="shared" si="0"/>
        <v>1390010371390608</v>
      </c>
      <c r="D15" s="18" t="s">
        <v>1423</v>
      </c>
      <c r="E15" s="197"/>
      <c r="F15" s="197">
        <v>9658693</v>
      </c>
    </row>
    <row r="16" spans="1:7" x14ac:dyDescent="0.3">
      <c r="A16" s="17">
        <v>39</v>
      </c>
      <c r="C16" s="17" t="str">
        <f t="shared" si="0"/>
        <v>39</v>
      </c>
      <c r="D16" s="18" t="s">
        <v>1424</v>
      </c>
      <c r="E16" s="205">
        <f>+SUM(F14:F15)</f>
        <v>11295841</v>
      </c>
      <c r="F16" s="197"/>
      <c r="G16" s="2" t="s">
        <v>3356</v>
      </c>
    </row>
    <row r="17" spans="1:7" x14ac:dyDescent="0.3">
      <c r="A17" s="17">
        <v>13102055</v>
      </c>
      <c r="B17" s="2">
        <v>800088702</v>
      </c>
      <c r="C17" s="17" t="str">
        <f t="shared" si="0"/>
        <v>13102055800088702</v>
      </c>
      <c r="D17" s="18" t="s">
        <v>1425</v>
      </c>
      <c r="E17" s="197"/>
      <c r="F17" s="197">
        <v>9902100</v>
      </c>
    </row>
    <row r="18" spans="1:7" x14ac:dyDescent="0.3">
      <c r="A18" s="17">
        <v>13102055</v>
      </c>
      <c r="B18" s="2">
        <v>800250119</v>
      </c>
      <c r="C18" s="17" t="str">
        <f t="shared" si="0"/>
        <v>13102055800250119</v>
      </c>
      <c r="D18" s="18" t="s">
        <v>1425</v>
      </c>
      <c r="E18" s="197"/>
      <c r="F18" s="197">
        <v>206557</v>
      </c>
    </row>
    <row r="19" spans="1:7" x14ac:dyDescent="0.3">
      <c r="A19" s="17">
        <v>13102055</v>
      </c>
      <c r="B19" s="2">
        <v>805000427</v>
      </c>
      <c r="C19" s="17" t="str">
        <f t="shared" si="0"/>
        <v>13102055805000427</v>
      </c>
      <c r="D19" s="18" t="s">
        <v>1425</v>
      </c>
      <c r="E19" s="197"/>
      <c r="F19" s="197">
        <v>2896835</v>
      </c>
    </row>
    <row r="20" spans="1:7" x14ac:dyDescent="0.3">
      <c r="A20" s="17">
        <v>13102055</v>
      </c>
      <c r="B20" s="2">
        <v>830009783</v>
      </c>
      <c r="C20" s="17" t="str">
        <f t="shared" si="0"/>
        <v>13102055830009783</v>
      </c>
      <c r="D20" s="18" t="s">
        <v>1425</v>
      </c>
      <c r="E20" s="197"/>
      <c r="F20" s="197">
        <v>1484265</v>
      </c>
    </row>
    <row r="21" spans="1:7" x14ac:dyDescent="0.3">
      <c r="A21" s="17">
        <v>13102055</v>
      </c>
      <c r="B21" s="2">
        <v>890900842</v>
      </c>
      <c r="C21" s="17" t="str">
        <f t="shared" si="0"/>
        <v>13102055890900842</v>
      </c>
      <c r="D21" s="18" t="s">
        <v>1425</v>
      </c>
      <c r="E21" s="197"/>
      <c r="F21" s="197">
        <v>6569398</v>
      </c>
    </row>
    <row r="22" spans="1:7" x14ac:dyDescent="0.3">
      <c r="A22" s="17">
        <v>13102055</v>
      </c>
      <c r="B22" s="2">
        <v>900156264</v>
      </c>
      <c r="C22" s="17" t="str">
        <f t="shared" si="0"/>
        <v>13102055900156264</v>
      </c>
      <c r="D22" s="18" t="s">
        <v>1425</v>
      </c>
      <c r="E22" s="197"/>
      <c r="F22" s="197">
        <v>6703298</v>
      </c>
    </row>
    <row r="23" spans="1:7" x14ac:dyDescent="0.3">
      <c r="A23" s="17">
        <v>39</v>
      </c>
      <c r="C23" s="17" t="str">
        <f t="shared" si="0"/>
        <v>39</v>
      </c>
      <c r="D23" s="18" t="s">
        <v>1424</v>
      </c>
      <c r="E23" s="205">
        <f>+SUM(F17:F22)</f>
        <v>27762453</v>
      </c>
      <c r="F23" s="197"/>
      <c r="G23" s="2" t="s">
        <v>3357</v>
      </c>
    </row>
    <row r="24" spans="1:7" x14ac:dyDescent="0.3">
      <c r="A24" s="17">
        <v>17104001</v>
      </c>
      <c r="C24" s="17" t="str">
        <f t="shared" si="0"/>
        <v>17104001</v>
      </c>
      <c r="D24" s="18" t="s">
        <v>1426</v>
      </c>
      <c r="E24" s="197"/>
      <c r="F24" s="197">
        <v>1999998</v>
      </c>
    </row>
    <row r="25" spans="1:7" x14ac:dyDescent="0.3">
      <c r="A25" s="17">
        <v>39</v>
      </c>
      <c r="C25" s="17" t="str">
        <f t="shared" si="0"/>
        <v>39</v>
      </c>
      <c r="D25" s="18" t="s">
        <v>1424</v>
      </c>
      <c r="E25" s="205">
        <v>1999998</v>
      </c>
      <c r="F25" s="197"/>
      <c r="G25" s="2" t="s">
        <v>3358</v>
      </c>
    </row>
    <row r="26" spans="1:7" x14ac:dyDescent="0.3">
      <c r="A26" s="17">
        <v>12053545</v>
      </c>
      <c r="B26" s="2">
        <v>101</v>
      </c>
      <c r="C26" s="17" t="str">
        <f>+A26&amp;B26</f>
        <v>12053545101</v>
      </c>
      <c r="D26" s="18"/>
      <c r="E26" s="197">
        <v>482983456</v>
      </c>
      <c r="F26" s="8"/>
    </row>
    <row r="27" spans="1:7" x14ac:dyDescent="0.3">
      <c r="A27" s="17">
        <v>12057042</v>
      </c>
      <c r="B27" s="2">
        <v>800020712</v>
      </c>
      <c r="C27" s="17" t="str">
        <f>+A27&amp;B27</f>
        <v>12057042800020712</v>
      </c>
      <c r="D27" s="18"/>
      <c r="E27" s="8"/>
      <c r="F27" s="198">
        <v>16951150</v>
      </c>
    </row>
    <row r="28" spans="1:7" x14ac:dyDescent="0.3">
      <c r="A28" s="17">
        <v>12050542</v>
      </c>
      <c r="B28" s="2">
        <v>800151988</v>
      </c>
      <c r="C28" s="17" t="str">
        <f>+A28&amp;B28</f>
        <v>12050542800151988</v>
      </c>
      <c r="D28" s="18"/>
      <c r="E28" s="8"/>
      <c r="F28" s="198">
        <v>20089231</v>
      </c>
    </row>
    <row r="29" spans="1:7" x14ac:dyDescent="0.3">
      <c r="A29" s="17">
        <v>12054042</v>
      </c>
      <c r="B29" s="2">
        <v>890903736</v>
      </c>
      <c r="C29" s="17" t="str">
        <f>+A29&amp;B29</f>
        <v>12054042890903736</v>
      </c>
      <c r="D29" s="18"/>
      <c r="E29" s="197">
        <v>34526448</v>
      </c>
      <c r="F29" s="8"/>
    </row>
    <row r="30" spans="1:7" x14ac:dyDescent="0.3">
      <c r="A30" s="17">
        <v>12057042</v>
      </c>
      <c r="B30" s="2">
        <v>890909297</v>
      </c>
      <c r="C30" s="17" t="str">
        <f>+A30&amp;B30</f>
        <v>12057042890909297</v>
      </c>
      <c r="D30" s="18"/>
      <c r="E30" s="197">
        <v>81588965</v>
      </c>
      <c r="F30" s="8"/>
    </row>
    <row r="31" spans="1:7" x14ac:dyDescent="0.3">
      <c r="A31" s="17">
        <v>39</v>
      </c>
      <c r="C31" s="17">
        <v>39</v>
      </c>
      <c r="D31" s="18"/>
      <c r="E31" s="197"/>
      <c r="F31" s="8">
        <f>+E35+E34+E32-F33</f>
        <v>15110713</v>
      </c>
      <c r="G31" s="2" t="s">
        <v>3444</v>
      </c>
    </row>
    <row r="32" spans="1:7" x14ac:dyDescent="0.3">
      <c r="A32" s="194">
        <v>12057042</v>
      </c>
      <c r="B32" s="193">
        <v>800020712</v>
      </c>
      <c r="C32" s="194" t="str">
        <f>+A32&amp;B32</f>
        <v>12057042800020712</v>
      </c>
      <c r="D32" s="195"/>
      <c r="E32" s="170">
        <v>142240</v>
      </c>
      <c r="F32" s="199">
        <v>0</v>
      </c>
      <c r="G32" s="193"/>
    </row>
    <row r="33" spans="1:7" x14ac:dyDescent="0.3">
      <c r="A33" s="194">
        <v>12050542</v>
      </c>
      <c r="B33" s="193">
        <v>800151988</v>
      </c>
      <c r="C33" s="194" t="str">
        <f>+A33&amp;B33</f>
        <v>12050542800151988</v>
      </c>
      <c r="D33" s="195"/>
      <c r="E33" s="170"/>
      <c r="F33" s="199">
        <v>8063</v>
      </c>
      <c r="G33" s="193"/>
    </row>
    <row r="34" spans="1:7" x14ac:dyDescent="0.3">
      <c r="A34" s="194">
        <v>12054042</v>
      </c>
      <c r="B34" s="193">
        <v>890903736</v>
      </c>
      <c r="C34" s="194" t="str">
        <f>+A34&amp;B34</f>
        <v>12054042890903736</v>
      </c>
      <c r="D34" s="195"/>
      <c r="E34" s="170">
        <v>6808588</v>
      </c>
      <c r="F34" s="170"/>
      <c r="G34" s="193"/>
    </row>
    <row r="35" spans="1:7" x14ac:dyDescent="0.3">
      <c r="A35" s="194">
        <v>12057042</v>
      </c>
      <c r="B35" s="193">
        <v>890909297</v>
      </c>
      <c r="C35" s="194" t="str">
        <f>+A35&amp;B35</f>
        <v>12057042890909297</v>
      </c>
      <c r="D35" s="195"/>
      <c r="E35" s="199">
        <v>8167948</v>
      </c>
      <c r="F35" s="170"/>
      <c r="G35" s="193"/>
    </row>
    <row r="36" spans="1:7" x14ac:dyDescent="0.3">
      <c r="A36" s="17">
        <v>39</v>
      </c>
      <c r="C36" s="17">
        <v>39</v>
      </c>
      <c r="D36" s="18" t="s">
        <v>1424</v>
      </c>
      <c r="E36" s="197"/>
      <c r="F36" s="8">
        <v>562058488</v>
      </c>
      <c r="G36" s="2" t="s">
        <v>3443</v>
      </c>
    </row>
    <row r="37" spans="1:7" x14ac:dyDescent="0.3">
      <c r="A37" s="17">
        <v>19050502</v>
      </c>
      <c r="B37" s="2">
        <v>101</v>
      </c>
      <c r="C37" s="17" t="str">
        <f t="shared" si="0"/>
        <v>19050502101</v>
      </c>
      <c r="D37" s="18"/>
      <c r="E37" s="198"/>
      <c r="F37" s="197">
        <v>482983456</v>
      </c>
    </row>
    <row r="38" spans="1:7" x14ac:dyDescent="0.3">
      <c r="A38" s="17">
        <v>19050502</v>
      </c>
      <c r="B38" s="2">
        <v>800020712</v>
      </c>
      <c r="C38" s="17" t="str">
        <f t="shared" si="0"/>
        <v>19050502800020712</v>
      </c>
      <c r="D38" s="18"/>
      <c r="E38" s="198">
        <v>16951150</v>
      </c>
      <c r="F38" s="197"/>
    </row>
    <row r="39" spans="1:7" x14ac:dyDescent="0.3">
      <c r="A39" s="17">
        <v>19050502</v>
      </c>
      <c r="B39" s="2">
        <v>800151988</v>
      </c>
      <c r="C39" s="17" t="str">
        <f t="shared" si="0"/>
        <v>19050502800151988</v>
      </c>
      <c r="D39" s="18"/>
      <c r="E39" s="198">
        <v>20089231</v>
      </c>
      <c r="F39" s="197"/>
    </row>
    <row r="40" spans="1:7" x14ac:dyDescent="0.3">
      <c r="A40" s="17">
        <v>19050502</v>
      </c>
      <c r="B40" s="2">
        <v>890903736</v>
      </c>
      <c r="C40" s="17" t="str">
        <f t="shared" si="0"/>
        <v>19050502890903736</v>
      </c>
      <c r="D40" s="18"/>
      <c r="E40" s="198"/>
      <c r="F40" s="197">
        <v>34526448</v>
      </c>
    </row>
    <row r="41" spans="1:7" x14ac:dyDescent="0.3">
      <c r="A41" s="17">
        <v>19050502</v>
      </c>
      <c r="B41" s="2">
        <v>890909297</v>
      </c>
      <c r="C41" s="17" t="str">
        <f t="shared" si="0"/>
        <v>19050502890909297</v>
      </c>
      <c r="D41" s="18"/>
      <c r="E41" s="198"/>
      <c r="F41" s="197">
        <v>81588965</v>
      </c>
    </row>
    <row r="42" spans="1:7" x14ac:dyDescent="0.3">
      <c r="A42" s="17">
        <v>19100406</v>
      </c>
      <c r="C42" s="17" t="str">
        <f t="shared" si="0"/>
        <v>19100406</v>
      </c>
      <c r="D42" s="18"/>
      <c r="E42" s="198"/>
      <c r="F42" s="197">
        <v>98215309392</v>
      </c>
    </row>
    <row r="43" spans="1:7" x14ac:dyDescent="0.3">
      <c r="A43" s="17">
        <v>19101207</v>
      </c>
      <c r="C43" s="17" t="str">
        <f t="shared" si="0"/>
        <v>19101207</v>
      </c>
      <c r="D43" s="18"/>
      <c r="E43" s="198"/>
      <c r="F43" s="197">
        <v>26291277866</v>
      </c>
    </row>
    <row r="44" spans="1:7" x14ac:dyDescent="0.3">
      <c r="A44" s="17">
        <v>19103208</v>
      </c>
      <c r="C44" s="17" t="str">
        <f t="shared" si="0"/>
        <v>19103208</v>
      </c>
      <c r="D44" s="18"/>
      <c r="E44" s="198"/>
      <c r="F44" s="197">
        <v>119478914</v>
      </c>
    </row>
    <row r="45" spans="1:7" x14ac:dyDescent="0.3">
      <c r="A45" s="17">
        <v>38050501</v>
      </c>
      <c r="C45" s="17" t="str">
        <f t="shared" si="0"/>
        <v>38050501</v>
      </c>
      <c r="D45" s="18"/>
      <c r="E45" s="198">
        <v>562058488</v>
      </c>
      <c r="F45" s="197"/>
    </row>
    <row r="46" spans="1:7" x14ac:dyDescent="0.3">
      <c r="A46" s="17">
        <v>38100403</v>
      </c>
      <c r="C46" s="17" t="str">
        <f t="shared" si="0"/>
        <v>38100403</v>
      </c>
      <c r="D46" s="18"/>
      <c r="E46" s="198">
        <v>98215309392</v>
      </c>
      <c r="F46" s="197"/>
    </row>
    <row r="47" spans="1:7" x14ac:dyDescent="0.3">
      <c r="A47" s="17">
        <v>38101207</v>
      </c>
      <c r="C47" s="17" t="str">
        <f t="shared" si="0"/>
        <v>38101207</v>
      </c>
      <c r="D47" s="18"/>
      <c r="E47" s="198">
        <v>26291277866</v>
      </c>
      <c r="F47" s="197"/>
    </row>
    <row r="48" spans="1:7" x14ac:dyDescent="0.3">
      <c r="A48" s="17">
        <v>38103208</v>
      </c>
      <c r="C48" s="17" t="str">
        <f t="shared" si="0"/>
        <v>38103208</v>
      </c>
      <c r="D48" s="18"/>
      <c r="E48" s="198">
        <v>119478914</v>
      </c>
      <c r="F48" s="197"/>
    </row>
    <row r="49" spans="1:7" x14ac:dyDescent="0.3">
      <c r="A49" s="2">
        <v>26200507</v>
      </c>
      <c r="C49" s="17" t="str">
        <f t="shared" si="0"/>
        <v>26200507</v>
      </c>
      <c r="D49" s="18"/>
      <c r="E49" s="197"/>
      <c r="F49" s="197">
        <v>361518806</v>
      </c>
    </row>
    <row r="50" spans="1:7" x14ac:dyDescent="0.3">
      <c r="A50" s="17">
        <v>26200508</v>
      </c>
      <c r="C50" s="17" t="str">
        <f t="shared" si="0"/>
        <v>26200508</v>
      </c>
      <c r="D50" s="18"/>
      <c r="E50" s="197"/>
      <c r="F50" s="197">
        <v>116032562</v>
      </c>
    </row>
    <row r="51" spans="1:7" x14ac:dyDescent="0.3">
      <c r="A51" s="17">
        <v>25100501</v>
      </c>
      <c r="C51" s="17" t="str">
        <f t="shared" si="0"/>
        <v>25100501</v>
      </c>
      <c r="D51" s="18"/>
      <c r="E51" s="197"/>
      <c r="F51" s="197">
        <f>+'Beneficios a Empleados'!D4</f>
        <v>558778086</v>
      </c>
    </row>
    <row r="52" spans="1:7" x14ac:dyDescent="0.3">
      <c r="A52" s="17">
        <v>26200510</v>
      </c>
      <c r="C52" s="17" t="str">
        <f t="shared" si="0"/>
        <v>26200510</v>
      </c>
      <c r="D52" s="18"/>
      <c r="E52" s="197"/>
      <c r="F52" s="197">
        <v>527449552</v>
      </c>
    </row>
    <row r="53" spans="1:7" x14ac:dyDescent="0.3">
      <c r="A53" s="17">
        <v>39</v>
      </c>
      <c r="C53" s="17" t="str">
        <f t="shared" si="0"/>
        <v>39</v>
      </c>
      <c r="D53" s="18"/>
      <c r="E53" s="197">
        <f>+SUM(F49:F53)</f>
        <v>1563779006</v>
      </c>
      <c r="F53" s="198"/>
      <c r="G53" s="2" t="s">
        <v>3359</v>
      </c>
    </row>
    <row r="54" spans="1:7" x14ac:dyDescent="0.3">
      <c r="A54" s="17">
        <v>15040501</v>
      </c>
      <c r="C54" s="17" t="str">
        <f t="shared" si="0"/>
        <v>15040501</v>
      </c>
      <c r="D54" s="18" t="s">
        <v>699</v>
      </c>
      <c r="E54" s="197"/>
      <c r="F54" s="197">
        <v>104407034</v>
      </c>
    </row>
    <row r="55" spans="1:7" x14ac:dyDescent="0.3">
      <c r="A55" s="17">
        <v>15049901</v>
      </c>
      <c r="C55" s="17" t="str">
        <f t="shared" si="0"/>
        <v>15049901</v>
      </c>
      <c r="D55" s="18" t="s">
        <v>700</v>
      </c>
      <c r="E55" s="197"/>
      <c r="F55" s="197">
        <v>301848504</v>
      </c>
    </row>
    <row r="56" spans="1:7" x14ac:dyDescent="0.3">
      <c r="A56" s="17">
        <v>15080511</v>
      </c>
      <c r="B56" s="2">
        <v>612</v>
      </c>
      <c r="C56" s="17" t="str">
        <f t="shared" si="0"/>
        <v>15080511612</v>
      </c>
      <c r="D56" s="18" t="s">
        <v>702</v>
      </c>
      <c r="E56" s="197"/>
      <c r="F56" s="197">
        <v>108814610</v>
      </c>
    </row>
    <row r="57" spans="1:7" x14ac:dyDescent="0.3">
      <c r="A57" s="17">
        <v>15080511</v>
      </c>
      <c r="B57" s="2">
        <v>620</v>
      </c>
      <c r="C57" s="17" t="str">
        <f t="shared" si="0"/>
        <v>15080511620</v>
      </c>
      <c r="D57" s="18" t="s">
        <v>701</v>
      </c>
      <c r="E57" s="197"/>
      <c r="F57" s="197">
        <v>2690000</v>
      </c>
    </row>
    <row r="58" spans="1:7" x14ac:dyDescent="0.3">
      <c r="A58" s="17">
        <v>15080515</v>
      </c>
      <c r="B58" s="2">
        <v>612</v>
      </c>
      <c r="C58" s="17" t="str">
        <f t="shared" si="0"/>
        <v>15080515612</v>
      </c>
      <c r="D58" s="18" t="s">
        <v>704</v>
      </c>
      <c r="E58" s="197"/>
      <c r="F58" s="197">
        <v>265015682</v>
      </c>
    </row>
    <row r="59" spans="1:7" x14ac:dyDescent="0.3">
      <c r="A59" s="17">
        <v>15080515</v>
      </c>
      <c r="B59" s="2">
        <v>621</v>
      </c>
      <c r="C59" s="17" t="str">
        <f t="shared" si="0"/>
        <v>15080515621</v>
      </c>
      <c r="D59" s="18" t="s">
        <v>703</v>
      </c>
      <c r="E59" s="197"/>
      <c r="F59" s="197">
        <v>18774469</v>
      </c>
    </row>
    <row r="60" spans="1:7" x14ac:dyDescent="0.3">
      <c r="A60" s="17">
        <v>15080522</v>
      </c>
      <c r="B60" s="2">
        <v>612</v>
      </c>
      <c r="C60" s="17" t="str">
        <f t="shared" si="0"/>
        <v>15080522612</v>
      </c>
      <c r="D60" s="18" t="s">
        <v>705</v>
      </c>
      <c r="E60" s="197"/>
      <c r="F60" s="197">
        <v>196894516</v>
      </c>
    </row>
    <row r="61" spans="1:7" x14ac:dyDescent="0.3">
      <c r="A61" s="17">
        <v>15080529</v>
      </c>
      <c r="B61" s="2">
        <v>620</v>
      </c>
      <c r="C61" s="17" t="str">
        <f t="shared" si="0"/>
        <v>15080529620</v>
      </c>
      <c r="D61" s="18" t="s">
        <v>706</v>
      </c>
      <c r="E61" s="197"/>
      <c r="F61" s="197">
        <v>117069</v>
      </c>
    </row>
    <row r="62" spans="1:7" x14ac:dyDescent="0.3">
      <c r="A62" s="17">
        <v>15080532</v>
      </c>
      <c r="B62" s="2">
        <v>612</v>
      </c>
      <c r="C62" s="17" t="str">
        <f t="shared" si="0"/>
        <v>15080532612</v>
      </c>
      <c r="D62" s="18" t="s">
        <v>707</v>
      </c>
      <c r="E62" s="197"/>
      <c r="F62" s="197">
        <v>350251535</v>
      </c>
    </row>
    <row r="63" spans="1:7" x14ac:dyDescent="0.3">
      <c r="A63" s="17">
        <v>15080533</v>
      </c>
      <c r="B63" s="2">
        <v>612</v>
      </c>
      <c r="C63" s="17" t="str">
        <f t="shared" si="0"/>
        <v>15080533612</v>
      </c>
      <c r="D63" s="18" t="s">
        <v>708</v>
      </c>
      <c r="E63" s="197"/>
      <c r="F63" s="197">
        <v>2162192</v>
      </c>
    </row>
    <row r="64" spans="1:7" x14ac:dyDescent="0.3">
      <c r="A64" s="17">
        <v>15080533</v>
      </c>
      <c r="B64" s="2">
        <v>620</v>
      </c>
      <c r="C64" s="17" t="str">
        <f t="shared" si="0"/>
        <v>15080533620</v>
      </c>
      <c r="D64" s="18" t="s">
        <v>678</v>
      </c>
      <c r="E64" s="197"/>
      <c r="F64" s="197">
        <v>92000</v>
      </c>
    </row>
    <row r="65" spans="1:6" x14ac:dyDescent="0.3">
      <c r="A65" s="17">
        <v>15080535</v>
      </c>
      <c r="B65" s="2">
        <v>612</v>
      </c>
      <c r="C65" s="17" t="str">
        <f t="shared" si="0"/>
        <v>15080535612</v>
      </c>
      <c r="D65" s="18" t="s">
        <v>709</v>
      </c>
      <c r="E65" s="197"/>
      <c r="F65" s="197">
        <v>8026</v>
      </c>
    </row>
    <row r="66" spans="1:6" x14ac:dyDescent="0.3">
      <c r="A66" s="17">
        <v>15080536</v>
      </c>
      <c r="B66" s="2">
        <v>612</v>
      </c>
      <c r="C66" s="17" t="str">
        <f t="shared" si="0"/>
        <v>15080536612</v>
      </c>
      <c r="D66" s="18" t="s">
        <v>710</v>
      </c>
      <c r="E66" s="197"/>
      <c r="F66" s="197">
        <v>1165679</v>
      </c>
    </row>
    <row r="67" spans="1:6" x14ac:dyDescent="0.3">
      <c r="A67" s="17">
        <v>15080539</v>
      </c>
      <c r="B67" s="2">
        <v>612</v>
      </c>
      <c r="C67" s="17" t="str">
        <f t="shared" si="0"/>
        <v>15080539612</v>
      </c>
      <c r="D67" s="18" t="s">
        <v>711</v>
      </c>
      <c r="E67" s="197"/>
      <c r="F67" s="197">
        <v>2044000</v>
      </c>
    </row>
    <row r="68" spans="1:6" x14ac:dyDescent="0.3">
      <c r="A68" s="17">
        <v>15080543</v>
      </c>
      <c r="B68" s="2">
        <v>617</v>
      </c>
      <c r="C68" s="17" t="str">
        <f t="shared" si="0"/>
        <v>15080543617</v>
      </c>
      <c r="D68" s="18" t="s">
        <v>713</v>
      </c>
      <c r="E68" s="197"/>
      <c r="F68" s="197">
        <v>175750</v>
      </c>
    </row>
    <row r="69" spans="1:6" x14ac:dyDescent="0.3">
      <c r="A69" s="17">
        <v>15080543</v>
      </c>
      <c r="B69" s="2">
        <v>620</v>
      </c>
      <c r="C69" s="17" t="str">
        <f t="shared" si="0"/>
        <v>15080543620</v>
      </c>
      <c r="D69" s="18" t="s">
        <v>712</v>
      </c>
      <c r="E69" s="197"/>
      <c r="F69" s="197">
        <v>138750</v>
      </c>
    </row>
    <row r="70" spans="1:6" x14ac:dyDescent="0.3">
      <c r="A70" s="17">
        <v>15080544</v>
      </c>
      <c r="B70" s="2">
        <v>612</v>
      </c>
      <c r="C70" s="17" t="str">
        <f t="shared" si="0"/>
        <v>15080544612</v>
      </c>
      <c r="D70" s="18" t="s">
        <v>704</v>
      </c>
      <c r="E70" s="197"/>
      <c r="F70" s="197">
        <v>214732405</v>
      </c>
    </row>
    <row r="71" spans="1:6" x14ac:dyDescent="0.3">
      <c r="A71" s="17">
        <v>15080545</v>
      </c>
      <c r="B71" s="2">
        <v>612</v>
      </c>
      <c r="C71" s="17" t="str">
        <f t="shared" si="0"/>
        <v>15080545612</v>
      </c>
      <c r="D71" s="18" t="s">
        <v>704</v>
      </c>
      <c r="E71" s="197"/>
      <c r="F71" s="197">
        <v>7635606</v>
      </c>
    </row>
    <row r="72" spans="1:6" x14ac:dyDescent="0.3">
      <c r="A72" s="17">
        <v>15080549</v>
      </c>
      <c r="B72" s="2">
        <v>612</v>
      </c>
      <c r="C72" s="17" t="str">
        <f t="shared" si="0"/>
        <v>15080549612</v>
      </c>
      <c r="D72" s="18" t="s">
        <v>714</v>
      </c>
      <c r="E72" s="197"/>
      <c r="F72" s="197">
        <v>3371444</v>
      </c>
    </row>
    <row r="73" spans="1:6" x14ac:dyDescent="0.3">
      <c r="A73" s="17">
        <v>15080552</v>
      </c>
      <c r="B73" s="2">
        <v>612</v>
      </c>
      <c r="C73" s="17" t="str">
        <f t="shared" si="0"/>
        <v>15080552612</v>
      </c>
      <c r="D73" s="18" t="s">
        <v>715</v>
      </c>
      <c r="E73" s="197"/>
      <c r="F73" s="197">
        <v>75758660</v>
      </c>
    </row>
    <row r="74" spans="1:6" x14ac:dyDescent="0.3">
      <c r="A74" s="17">
        <v>15080552</v>
      </c>
      <c r="B74" s="2">
        <v>620</v>
      </c>
      <c r="C74" s="17" t="str">
        <f t="shared" si="0"/>
        <v>15080552620</v>
      </c>
      <c r="D74" s="18" t="s">
        <v>716</v>
      </c>
      <c r="E74" s="197"/>
      <c r="F74" s="197">
        <v>89644</v>
      </c>
    </row>
    <row r="75" spans="1:6" x14ac:dyDescent="0.3">
      <c r="A75" s="17">
        <v>15080561</v>
      </c>
      <c r="B75" s="2">
        <v>612</v>
      </c>
      <c r="C75" s="17" t="str">
        <f t="shared" si="0"/>
        <v>15080561612</v>
      </c>
      <c r="D75" s="18" t="s">
        <v>719</v>
      </c>
      <c r="E75" s="197"/>
      <c r="F75" s="197">
        <v>66500</v>
      </c>
    </row>
    <row r="76" spans="1:6" x14ac:dyDescent="0.3">
      <c r="A76" s="17">
        <v>15080561</v>
      </c>
      <c r="B76" s="2">
        <v>620</v>
      </c>
      <c r="C76" s="17" t="str">
        <f t="shared" si="0"/>
        <v>15080561620</v>
      </c>
      <c r="D76" s="18" t="s">
        <v>718</v>
      </c>
      <c r="E76" s="197"/>
      <c r="F76" s="197">
        <v>19000</v>
      </c>
    </row>
    <row r="77" spans="1:6" x14ac:dyDescent="0.3">
      <c r="A77" s="17">
        <v>15080563</v>
      </c>
      <c r="B77" s="2">
        <v>612</v>
      </c>
      <c r="C77" s="17" t="str">
        <f t="shared" ref="C77:C140" si="1">+A77&amp;B77</f>
        <v>15080563612</v>
      </c>
      <c r="D77" s="18" t="s">
        <v>720</v>
      </c>
      <c r="E77" s="197"/>
      <c r="F77" s="197">
        <v>290630</v>
      </c>
    </row>
    <row r="78" spans="1:6" x14ac:dyDescent="0.3">
      <c r="A78" s="17">
        <v>15080564</v>
      </c>
      <c r="B78" s="2">
        <v>612</v>
      </c>
      <c r="C78" s="17" t="str">
        <f t="shared" si="1"/>
        <v>15080564612</v>
      </c>
      <c r="D78" s="18" t="s">
        <v>721</v>
      </c>
      <c r="E78" s="197"/>
      <c r="F78" s="197">
        <v>23637602</v>
      </c>
    </row>
    <row r="79" spans="1:6" x14ac:dyDescent="0.3">
      <c r="A79" s="17">
        <v>15080567</v>
      </c>
      <c r="B79" s="2">
        <v>612</v>
      </c>
      <c r="C79" s="17" t="str">
        <f t="shared" si="1"/>
        <v>15080567612</v>
      </c>
      <c r="D79" s="18" t="s">
        <v>722</v>
      </c>
      <c r="E79" s="197"/>
      <c r="F79" s="197">
        <v>40000</v>
      </c>
    </row>
    <row r="80" spans="1:6" x14ac:dyDescent="0.3">
      <c r="A80" s="17">
        <v>15080567</v>
      </c>
      <c r="B80" s="2">
        <v>613</v>
      </c>
      <c r="C80" s="17" t="str">
        <f t="shared" si="1"/>
        <v>15080567613</v>
      </c>
      <c r="D80" s="18" t="s">
        <v>723</v>
      </c>
      <c r="E80" s="197"/>
      <c r="F80" s="197">
        <v>98040</v>
      </c>
    </row>
    <row r="81" spans="1:6" x14ac:dyDescent="0.3">
      <c r="A81" s="17">
        <v>15080567</v>
      </c>
      <c r="B81" s="2">
        <v>620</v>
      </c>
      <c r="C81" s="17" t="str">
        <f t="shared" si="1"/>
        <v>15080567620</v>
      </c>
      <c r="D81" s="18" t="s">
        <v>722</v>
      </c>
      <c r="E81" s="197"/>
      <c r="F81" s="197">
        <v>48276</v>
      </c>
    </row>
    <row r="82" spans="1:6" x14ac:dyDescent="0.3">
      <c r="A82" s="17">
        <v>15080567</v>
      </c>
      <c r="B82" s="2">
        <v>621</v>
      </c>
      <c r="C82" s="17" t="str">
        <f t="shared" si="1"/>
        <v>15080567621</v>
      </c>
      <c r="D82" s="18" t="s">
        <v>722</v>
      </c>
      <c r="E82" s="197"/>
      <c r="F82" s="197">
        <v>1510000</v>
      </c>
    </row>
    <row r="83" spans="1:6" x14ac:dyDescent="0.3">
      <c r="A83" s="17">
        <v>15080595</v>
      </c>
      <c r="B83" s="2">
        <v>612</v>
      </c>
      <c r="C83" s="17" t="str">
        <f t="shared" si="1"/>
        <v>15080595612</v>
      </c>
      <c r="D83" s="18" t="s">
        <v>724</v>
      </c>
      <c r="E83" s="197"/>
      <c r="F83" s="197">
        <v>1148932</v>
      </c>
    </row>
    <row r="84" spans="1:6" x14ac:dyDescent="0.3">
      <c r="A84" s="17">
        <v>15080595</v>
      </c>
      <c r="B84" s="2">
        <v>613</v>
      </c>
      <c r="C84" s="17" t="str">
        <f t="shared" si="1"/>
        <v>15080595613</v>
      </c>
      <c r="D84" s="18" t="s">
        <v>725</v>
      </c>
      <c r="E84" s="197"/>
      <c r="F84" s="197">
        <v>281473</v>
      </c>
    </row>
    <row r="85" spans="1:6" x14ac:dyDescent="0.3">
      <c r="A85" s="17">
        <v>15089552</v>
      </c>
      <c r="B85" s="2">
        <v>4527</v>
      </c>
      <c r="C85" s="17" t="str">
        <f t="shared" si="1"/>
        <v>150895524527</v>
      </c>
      <c r="D85" s="18" t="s">
        <v>726</v>
      </c>
      <c r="E85" s="197"/>
      <c r="F85" s="197">
        <v>11035</v>
      </c>
    </row>
    <row r="86" spans="1:6" x14ac:dyDescent="0.3">
      <c r="A86" s="17">
        <v>15120511</v>
      </c>
      <c r="B86" s="2">
        <v>607</v>
      </c>
      <c r="C86" s="17" t="str">
        <f t="shared" si="1"/>
        <v>15120511607</v>
      </c>
      <c r="D86" s="18" t="s">
        <v>727</v>
      </c>
      <c r="E86" s="197"/>
      <c r="F86" s="197">
        <v>171882250</v>
      </c>
    </row>
    <row r="87" spans="1:6" x14ac:dyDescent="0.3">
      <c r="A87" s="17">
        <v>15120511</v>
      </c>
      <c r="B87" s="2">
        <v>617</v>
      </c>
      <c r="C87" s="17" t="str">
        <f t="shared" si="1"/>
        <v>15120511617</v>
      </c>
      <c r="D87" s="18" t="s">
        <v>728</v>
      </c>
      <c r="E87" s="197"/>
      <c r="F87" s="197">
        <v>9490940</v>
      </c>
    </row>
    <row r="88" spans="1:6" x14ac:dyDescent="0.3">
      <c r="A88" s="17">
        <v>15120515</v>
      </c>
      <c r="B88" s="2">
        <v>621</v>
      </c>
      <c r="C88" s="17" t="str">
        <f t="shared" si="1"/>
        <v>15120515621</v>
      </c>
      <c r="D88" s="18" t="s">
        <v>729</v>
      </c>
      <c r="E88" s="197"/>
      <c r="F88" s="197">
        <v>1850235</v>
      </c>
    </row>
    <row r="89" spans="1:6" x14ac:dyDescent="0.3">
      <c r="A89" s="17">
        <v>15120521</v>
      </c>
      <c r="B89" s="2">
        <v>620</v>
      </c>
      <c r="C89" s="17" t="str">
        <f t="shared" si="1"/>
        <v>15120521620</v>
      </c>
      <c r="D89" s="18" t="s">
        <v>730</v>
      </c>
      <c r="E89" s="197"/>
      <c r="F89" s="197">
        <v>277815</v>
      </c>
    </row>
    <row r="90" spans="1:6" x14ac:dyDescent="0.3">
      <c r="A90" s="17">
        <v>15120526</v>
      </c>
      <c r="B90" s="2">
        <v>607</v>
      </c>
      <c r="C90" s="17" t="str">
        <f t="shared" si="1"/>
        <v>15120526607</v>
      </c>
      <c r="D90" s="18" t="s">
        <v>731</v>
      </c>
      <c r="E90" s="197"/>
      <c r="F90" s="197">
        <v>37000</v>
      </c>
    </row>
    <row r="91" spans="1:6" x14ac:dyDescent="0.3">
      <c r="A91" s="17">
        <v>15120529</v>
      </c>
      <c r="B91" s="2">
        <v>617</v>
      </c>
      <c r="C91" s="17" t="str">
        <f t="shared" si="1"/>
        <v>15120529617</v>
      </c>
      <c r="D91" s="18" t="s">
        <v>732</v>
      </c>
      <c r="E91" s="197"/>
      <c r="F91" s="197">
        <v>1685976</v>
      </c>
    </row>
    <row r="92" spans="1:6" x14ac:dyDescent="0.3">
      <c r="A92" s="17">
        <v>15120529</v>
      </c>
      <c r="B92" s="2">
        <v>620</v>
      </c>
      <c r="C92" s="17" t="str">
        <f t="shared" si="1"/>
        <v>15120529620</v>
      </c>
      <c r="D92" s="18" t="s">
        <v>733</v>
      </c>
      <c r="E92" s="197"/>
      <c r="F92" s="197">
        <v>3674363</v>
      </c>
    </row>
    <row r="93" spans="1:6" x14ac:dyDescent="0.3">
      <c r="A93" s="17">
        <v>15120533</v>
      </c>
      <c r="B93" s="2">
        <v>607</v>
      </c>
      <c r="C93" s="17" t="str">
        <f t="shared" si="1"/>
        <v>15120533607</v>
      </c>
      <c r="D93" s="18" t="s">
        <v>734</v>
      </c>
      <c r="E93" s="197"/>
      <c r="F93" s="197">
        <v>10952038</v>
      </c>
    </row>
    <row r="94" spans="1:6" x14ac:dyDescent="0.3">
      <c r="A94" s="17">
        <v>15120533</v>
      </c>
      <c r="B94" s="2">
        <v>613</v>
      </c>
      <c r="C94" s="17" t="str">
        <f t="shared" si="1"/>
        <v>15120533613</v>
      </c>
      <c r="D94" s="18" t="s">
        <v>735</v>
      </c>
      <c r="E94" s="197"/>
      <c r="F94" s="197">
        <v>2593266</v>
      </c>
    </row>
    <row r="95" spans="1:6" x14ac:dyDescent="0.3">
      <c r="A95" s="17">
        <v>15120533</v>
      </c>
      <c r="B95" s="2">
        <v>617</v>
      </c>
      <c r="C95" s="17" t="str">
        <f t="shared" si="1"/>
        <v>15120533617</v>
      </c>
      <c r="D95" s="18" t="s">
        <v>736</v>
      </c>
      <c r="E95" s="197"/>
      <c r="F95" s="197">
        <v>14912315</v>
      </c>
    </row>
    <row r="96" spans="1:6" x14ac:dyDescent="0.3">
      <c r="A96" s="17">
        <v>15120533</v>
      </c>
      <c r="B96" s="2">
        <v>620</v>
      </c>
      <c r="C96" s="17" t="str">
        <f t="shared" si="1"/>
        <v>15120533620</v>
      </c>
      <c r="D96" s="18" t="s">
        <v>737</v>
      </c>
      <c r="E96" s="197"/>
      <c r="F96" s="197">
        <v>291154</v>
      </c>
    </row>
    <row r="97" spans="1:6" x14ac:dyDescent="0.3">
      <c r="A97" s="17">
        <v>15120533</v>
      </c>
      <c r="B97" s="2">
        <v>621</v>
      </c>
      <c r="C97" s="17" t="str">
        <f t="shared" si="1"/>
        <v>15120533621</v>
      </c>
      <c r="D97" s="18" t="s">
        <v>738</v>
      </c>
      <c r="E97" s="197"/>
      <c r="F97" s="197">
        <v>72871</v>
      </c>
    </row>
    <row r="98" spans="1:6" x14ac:dyDescent="0.3">
      <c r="A98" s="17">
        <v>15120534</v>
      </c>
      <c r="B98" s="2">
        <v>607</v>
      </c>
      <c r="C98" s="17" t="str">
        <f t="shared" si="1"/>
        <v>15120534607</v>
      </c>
      <c r="D98" s="18" t="s">
        <v>739</v>
      </c>
      <c r="E98" s="197"/>
      <c r="F98" s="197">
        <v>22500</v>
      </c>
    </row>
    <row r="99" spans="1:6" x14ac:dyDescent="0.3">
      <c r="A99" s="17">
        <v>15120535</v>
      </c>
      <c r="B99" s="2">
        <v>607</v>
      </c>
      <c r="C99" s="17" t="str">
        <f t="shared" si="1"/>
        <v>15120535607</v>
      </c>
      <c r="D99" s="18" t="s">
        <v>740</v>
      </c>
      <c r="E99" s="197"/>
      <c r="F99" s="197">
        <v>132885</v>
      </c>
    </row>
    <row r="100" spans="1:6" x14ac:dyDescent="0.3">
      <c r="A100" s="17">
        <v>15120535</v>
      </c>
      <c r="B100" s="2">
        <v>613</v>
      </c>
      <c r="C100" s="17" t="str">
        <f t="shared" si="1"/>
        <v>15120535613</v>
      </c>
      <c r="D100" s="18" t="s">
        <v>741</v>
      </c>
      <c r="E100" s="197"/>
      <c r="F100" s="197">
        <v>41400</v>
      </c>
    </row>
    <row r="101" spans="1:6" x14ac:dyDescent="0.3">
      <c r="A101" s="17">
        <v>15120535</v>
      </c>
      <c r="B101" s="2">
        <v>617</v>
      </c>
      <c r="C101" s="17" t="str">
        <f t="shared" si="1"/>
        <v>15120535617</v>
      </c>
      <c r="D101" s="18" t="s">
        <v>742</v>
      </c>
      <c r="E101" s="197"/>
      <c r="F101" s="197">
        <v>227400</v>
      </c>
    </row>
    <row r="102" spans="1:6" x14ac:dyDescent="0.3">
      <c r="A102" s="17">
        <v>15120535</v>
      </c>
      <c r="B102" s="2">
        <v>623</v>
      </c>
      <c r="C102" s="17" t="str">
        <f t="shared" si="1"/>
        <v>15120535623</v>
      </c>
      <c r="D102" s="18" t="s">
        <v>743</v>
      </c>
      <c r="E102" s="197"/>
      <c r="F102" s="197">
        <v>222800</v>
      </c>
    </row>
    <row r="103" spans="1:6" x14ac:dyDescent="0.3">
      <c r="A103" s="17">
        <v>15120536</v>
      </c>
      <c r="B103" s="2">
        <v>607</v>
      </c>
      <c r="C103" s="17" t="str">
        <f t="shared" si="1"/>
        <v>15120536607</v>
      </c>
      <c r="D103" s="18" t="s">
        <v>744</v>
      </c>
      <c r="E103" s="197"/>
      <c r="F103" s="197">
        <v>1154</v>
      </c>
    </row>
    <row r="104" spans="1:6" x14ac:dyDescent="0.3">
      <c r="A104" s="17">
        <v>15120536</v>
      </c>
      <c r="B104" s="2">
        <v>613</v>
      </c>
      <c r="C104" s="17" t="str">
        <f t="shared" si="1"/>
        <v>15120536613</v>
      </c>
      <c r="D104" s="18" t="s">
        <v>745</v>
      </c>
      <c r="E104" s="197"/>
      <c r="F104" s="197">
        <v>31822</v>
      </c>
    </row>
    <row r="105" spans="1:6" x14ac:dyDescent="0.3">
      <c r="A105" s="17">
        <v>15120536</v>
      </c>
      <c r="B105" s="2">
        <v>617</v>
      </c>
      <c r="C105" s="17" t="str">
        <f t="shared" si="1"/>
        <v>15120536617</v>
      </c>
      <c r="D105" s="18" t="s">
        <v>746</v>
      </c>
      <c r="E105" s="197"/>
      <c r="F105" s="197">
        <v>3770</v>
      </c>
    </row>
    <row r="106" spans="1:6" x14ac:dyDescent="0.3">
      <c r="A106" s="17">
        <v>15120539</v>
      </c>
      <c r="B106" s="2">
        <v>607</v>
      </c>
      <c r="C106" s="17" t="str">
        <f t="shared" si="1"/>
        <v>15120539607</v>
      </c>
      <c r="D106" s="18" t="s">
        <v>747</v>
      </c>
      <c r="E106" s="197"/>
      <c r="F106" s="197">
        <v>1467909</v>
      </c>
    </row>
    <row r="107" spans="1:6" x14ac:dyDescent="0.3">
      <c r="A107" s="17">
        <v>15120539</v>
      </c>
      <c r="B107" s="2">
        <v>613</v>
      </c>
      <c r="C107" s="17" t="str">
        <f t="shared" si="1"/>
        <v>15120539613</v>
      </c>
      <c r="D107" s="18" t="s">
        <v>748</v>
      </c>
      <c r="E107" s="197"/>
      <c r="F107" s="197">
        <v>96000</v>
      </c>
    </row>
    <row r="108" spans="1:6" x14ac:dyDescent="0.3">
      <c r="A108" s="17">
        <v>15120539</v>
      </c>
      <c r="B108" s="2">
        <v>617</v>
      </c>
      <c r="C108" s="17" t="str">
        <f t="shared" si="1"/>
        <v>15120539617</v>
      </c>
      <c r="D108" s="18" t="s">
        <v>736</v>
      </c>
      <c r="E108" s="197"/>
      <c r="F108" s="197">
        <v>376981</v>
      </c>
    </row>
    <row r="109" spans="1:6" x14ac:dyDescent="0.3">
      <c r="A109" s="17">
        <v>15120539</v>
      </c>
      <c r="B109" s="2">
        <v>620</v>
      </c>
      <c r="C109" s="17" t="str">
        <f t="shared" si="1"/>
        <v>15120539620</v>
      </c>
      <c r="D109" s="18" t="s">
        <v>749</v>
      </c>
      <c r="E109" s="197"/>
      <c r="F109" s="197">
        <v>103422</v>
      </c>
    </row>
    <row r="110" spans="1:6" x14ac:dyDescent="0.3">
      <c r="A110" s="17">
        <v>15120540</v>
      </c>
      <c r="B110" s="2">
        <v>607</v>
      </c>
      <c r="C110" s="17" t="str">
        <f t="shared" si="1"/>
        <v>15120540607</v>
      </c>
      <c r="D110" s="18" t="s">
        <v>750</v>
      </c>
      <c r="E110" s="197"/>
      <c r="F110" s="197">
        <v>5560208</v>
      </c>
    </row>
    <row r="111" spans="1:6" x14ac:dyDescent="0.3">
      <c r="A111" s="17">
        <v>15120540</v>
      </c>
      <c r="B111" s="2">
        <v>617</v>
      </c>
      <c r="C111" s="17" t="str">
        <f t="shared" si="1"/>
        <v>15120540617</v>
      </c>
      <c r="D111" s="18" t="s">
        <v>751</v>
      </c>
      <c r="E111" s="197"/>
      <c r="F111" s="197">
        <v>4168783</v>
      </c>
    </row>
    <row r="112" spans="1:6" x14ac:dyDescent="0.3">
      <c r="A112" s="17">
        <v>15120540</v>
      </c>
      <c r="B112" s="2">
        <v>620</v>
      </c>
      <c r="C112" s="17" t="str">
        <f t="shared" si="1"/>
        <v>15120540620</v>
      </c>
      <c r="D112" s="18" t="s">
        <v>752</v>
      </c>
      <c r="E112" s="197"/>
      <c r="F112" s="197">
        <v>766558</v>
      </c>
    </row>
    <row r="113" spans="1:6" x14ac:dyDescent="0.3">
      <c r="A113" s="17">
        <v>15120540</v>
      </c>
      <c r="B113" s="2">
        <v>621</v>
      </c>
      <c r="C113" s="17" t="str">
        <f t="shared" si="1"/>
        <v>15120540621</v>
      </c>
      <c r="D113" s="18" t="s">
        <v>753</v>
      </c>
      <c r="E113" s="197"/>
      <c r="F113" s="197">
        <v>7973106</v>
      </c>
    </row>
    <row r="114" spans="1:6" x14ac:dyDescent="0.3">
      <c r="A114" s="17">
        <v>15120542</v>
      </c>
      <c r="B114" s="2">
        <v>617</v>
      </c>
      <c r="C114" s="17" t="str">
        <f t="shared" si="1"/>
        <v>15120542617</v>
      </c>
      <c r="D114" s="18" t="s">
        <v>754</v>
      </c>
      <c r="E114" s="197"/>
      <c r="F114" s="197">
        <v>2055</v>
      </c>
    </row>
    <row r="115" spans="1:6" x14ac:dyDescent="0.3">
      <c r="A115" s="17">
        <v>15120543</v>
      </c>
      <c r="B115" s="2">
        <v>607</v>
      </c>
      <c r="C115" s="17" t="str">
        <f t="shared" si="1"/>
        <v>15120543607</v>
      </c>
      <c r="D115" s="18" t="s">
        <v>755</v>
      </c>
      <c r="E115" s="197"/>
      <c r="F115" s="197">
        <v>294000</v>
      </c>
    </row>
    <row r="116" spans="1:6" x14ac:dyDescent="0.3">
      <c r="A116" s="17">
        <v>15120543</v>
      </c>
      <c r="B116" s="2">
        <v>617</v>
      </c>
      <c r="C116" s="17" t="str">
        <f t="shared" si="1"/>
        <v>15120543617</v>
      </c>
      <c r="D116" s="18" t="s">
        <v>713</v>
      </c>
      <c r="E116" s="197"/>
      <c r="F116" s="197">
        <v>2332250</v>
      </c>
    </row>
    <row r="117" spans="1:6" x14ac:dyDescent="0.3">
      <c r="A117" s="17">
        <v>15120549</v>
      </c>
      <c r="B117" s="2">
        <v>607</v>
      </c>
      <c r="C117" s="17" t="str">
        <f t="shared" si="1"/>
        <v>15120549607</v>
      </c>
      <c r="D117" s="18" t="s">
        <v>756</v>
      </c>
      <c r="E117" s="197"/>
      <c r="F117" s="197">
        <v>1247436</v>
      </c>
    </row>
    <row r="118" spans="1:6" x14ac:dyDescent="0.3">
      <c r="A118" s="17">
        <v>15120549</v>
      </c>
      <c r="B118" s="2">
        <v>613</v>
      </c>
      <c r="C118" s="17" t="str">
        <f t="shared" si="1"/>
        <v>15120549613</v>
      </c>
      <c r="D118" s="18" t="s">
        <v>745</v>
      </c>
      <c r="E118" s="197"/>
      <c r="F118" s="197">
        <v>1599697</v>
      </c>
    </row>
    <row r="119" spans="1:6" x14ac:dyDescent="0.3">
      <c r="A119" s="17">
        <v>15120549</v>
      </c>
      <c r="B119" s="2">
        <v>617</v>
      </c>
      <c r="C119" s="17" t="str">
        <f t="shared" si="1"/>
        <v>15120549617</v>
      </c>
      <c r="D119" s="18" t="s">
        <v>737</v>
      </c>
      <c r="E119" s="197"/>
      <c r="F119" s="197">
        <v>1713600</v>
      </c>
    </row>
    <row r="120" spans="1:6" x14ac:dyDescent="0.3">
      <c r="A120" s="17">
        <v>15120552</v>
      </c>
      <c r="B120" s="2">
        <v>607</v>
      </c>
      <c r="C120" s="17" t="str">
        <f t="shared" si="1"/>
        <v>15120552607</v>
      </c>
      <c r="D120" s="18" t="s">
        <v>757</v>
      </c>
      <c r="E120" s="197"/>
      <c r="F120" s="197">
        <v>17947758</v>
      </c>
    </row>
    <row r="121" spans="1:6" x14ac:dyDescent="0.3">
      <c r="A121" s="17">
        <v>15120552</v>
      </c>
      <c r="B121" s="2">
        <v>613</v>
      </c>
      <c r="C121" s="17" t="str">
        <f t="shared" si="1"/>
        <v>15120552613</v>
      </c>
      <c r="D121" s="18" t="s">
        <v>758</v>
      </c>
      <c r="E121" s="197"/>
      <c r="F121" s="197">
        <v>1225364</v>
      </c>
    </row>
    <row r="122" spans="1:6" x14ac:dyDescent="0.3">
      <c r="A122" s="17">
        <v>15120552</v>
      </c>
      <c r="B122" s="2">
        <v>617</v>
      </c>
      <c r="C122" s="17" t="str">
        <f t="shared" si="1"/>
        <v>15120552617</v>
      </c>
      <c r="D122" s="18" t="s">
        <v>759</v>
      </c>
      <c r="E122" s="197"/>
      <c r="F122" s="197">
        <v>2641254</v>
      </c>
    </row>
    <row r="123" spans="1:6" x14ac:dyDescent="0.3">
      <c r="A123" s="17">
        <v>15120552</v>
      </c>
      <c r="B123" s="2">
        <v>620</v>
      </c>
      <c r="C123" s="17" t="str">
        <f t="shared" si="1"/>
        <v>15120552620</v>
      </c>
      <c r="D123" s="18" t="s">
        <v>760</v>
      </c>
      <c r="E123" s="197"/>
      <c r="F123" s="197">
        <v>976322</v>
      </c>
    </row>
    <row r="124" spans="1:6" x14ac:dyDescent="0.3">
      <c r="A124" s="17">
        <v>15120552</v>
      </c>
      <c r="B124" s="2">
        <v>621</v>
      </c>
      <c r="C124" s="17" t="str">
        <f t="shared" si="1"/>
        <v>15120552621</v>
      </c>
      <c r="D124" s="18" t="s">
        <v>761</v>
      </c>
      <c r="E124" s="197"/>
      <c r="F124" s="197">
        <v>1488784</v>
      </c>
    </row>
    <row r="125" spans="1:6" x14ac:dyDescent="0.3">
      <c r="A125" s="17">
        <v>15120552</v>
      </c>
      <c r="B125" s="2">
        <v>623</v>
      </c>
      <c r="C125" s="17" t="str">
        <f t="shared" si="1"/>
        <v>15120552623</v>
      </c>
      <c r="D125" s="18" t="s">
        <v>743</v>
      </c>
      <c r="E125" s="197"/>
      <c r="F125" s="197">
        <v>35648</v>
      </c>
    </row>
    <row r="126" spans="1:6" x14ac:dyDescent="0.3">
      <c r="A126" s="17">
        <v>15120558</v>
      </c>
      <c r="B126" s="2">
        <v>613</v>
      </c>
      <c r="C126" s="17" t="str">
        <f t="shared" si="1"/>
        <v>15120558613</v>
      </c>
      <c r="D126" s="18" t="s">
        <v>745</v>
      </c>
      <c r="E126" s="197"/>
      <c r="F126" s="197">
        <v>500000</v>
      </c>
    </row>
    <row r="127" spans="1:6" x14ac:dyDescent="0.3">
      <c r="A127" s="17">
        <v>15120558</v>
      </c>
      <c r="B127" s="2">
        <v>620</v>
      </c>
      <c r="C127" s="17" t="str">
        <f t="shared" si="1"/>
        <v>15120558620</v>
      </c>
      <c r="D127" s="18" t="s">
        <v>717</v>
      </c>
      <c r="E127" s="197"/>
      <c r="F127" s="197">
        <v>499758</v>
      </c>
    </row>
    <row r="128" spans="1:6" x14ac:dyDescent="0.3">
      <c r="A128" s="17">
        <v>15120561</v>
      </c>
      <c r="B128" s="2">
        <v>607</v>
      </c>
      <c r="C128" s="17" t="str">
        <f t="shared" si="1"/>
        <v>15120561607</v>
      </c>
      <c r="D128" s="18" t="s">
        <v>762</v>
      </c>
      <c r="E128" s="197"/>
      <c r="F128" s="197">
        <v>80000</v>
      </c>
    </row>
    <row r="129" spans="1:6" x14ac:dyDescent="0.3">
      <c r="A129" s="17">
        <v>15120561</v>
      </c>
      <c r="B129" s="2">
        <v>620</v>
      </c>
      <c r="C129" s="17" t="str">
        <f t="shared" si="1"/>
        <v>15120561620</v>
      </c>
      <c r="D129" s="18" t="s">
        <v>763</v>
      </c>
      <c r="E129" s="197"/>
      <c r="F129" s="197">
        <v>14900</v>
      </c>
    </row>
    <row r="130" spans="1:6" x14ac:dyDescent="0.3">
      <c r="A130" s="17">
        <v>15120567</v>
      </c>
      <c r="B130" s="2">
        <v>607</v>
      </c>
      <c r="C130" s="17" t="str">
        <f t="shared" si="1"/>
        <v>15120567607</v>
      </c>
      <c r="D130" s="18" t="s">
        <v>764</v>
      </c>
      <c r="E130" s="197"/>
      <c r="F130" s="197">
        <v>723550</v>
      </c>
    </row>
    <row r="131" spans="1:6" x14ac:dyDescent="0.3">
      <c r="A131" s="17">
        <v>15120567</v>
      </c>
      <c r="B131" s="2">
        <v>613</v>
      </c>
      <c r="C131" s="17" t="str">
        <f t="shared" si="1"/>
        <v>15120567613</v>
      </c>
      <c r="D131" s="18" t="s">
        <v>765</v>
      </c>
      <c r="E131" s="197"/>
      <c r="F131" s="197">
        <v>3580043</v>
      </c>
    </row>
    <row r="132" spans="1:6" x14ac:dyDescent="0.3">
      <c r="A132" s="17">
        <v>15160502</v>
      </c>
      <c r="C132" s="17" t="str">
        <f t="shared" si="1"/>
        <v>15160502</v>
      </c>
      <c r="D132" s="18" t="s">
        <v>766</v>
      </c>
      <c r="E132" s="197"/>
      <c r="F132" s="197">
        <v>6175111621</v>
      </c>
    </row>
    <row r="133" spans="1:6" x14ac:dyDescent="0.3">
      <c r="A133" s="17">
        <v>15169901</v>
      </c>
      <c r="C133" s="17" t="str">
        <f t="shared" si="1"/>
        <v>15169901</v>
      </c>
      <c r="D133" s="18" t="s">
        <v>49</v>
      </c>
      <c r="E133" s="197"/>
      <c r="F133" s="197">
        <v>1405081955</v>
      </c>
    </row>
    <row r="134" spans="1:6" x14ac:dyDescent="0.3">
      <c r="A134" s="17">
        <v>15200503</v>
      </c>
      <c r="C134" s="17" t="str">
        <f t="shared" si="1"/>
        <v>15200503</v>
      </c>
      <c r="D134" s="18" t="s">
        <v>767</v>
      </c>
      <c r="E134" s="197"/>
      <c r="F134" s="197">
        <v>50113440240</v>
      </c>
    </row>
    <row r="135" spans="1:6" x14ac:dyDescent="0.3">
      <c r="A135" s="17">
        <v>15200504</v>
      </c>
      <c r="C135" s="17" t="str">
        <f t="shared" si="1"/>
        <v>15200504</v>
      </c>
      <c r="D135" s="18" t="s">
        <v>768</v>
      </c>
      <c r="E135" s="197"/>
      <c r="F135" s="197">
        <v>20187619</v>
      </c>
    </row>
    <row r="136" spans="1:6" x14ac:dyDescent="0.3">
      <c r="A136" s="17">
        <v>15200552</v>
      </c>
      <c r="C136" s="17" t="str">
        <f t="shared" si="1"/>
        <v>15200552</v>
      </c>
      <c r="D136" s="18" t="s">
        <v>769</v>
      </c>
      <c r="E136" s="197"/>
      <c r="F136" s="197">
        <v>71080181</v>
      </c>
    </row>
    <row r="137" spans="1:6" x14ac:dyDescent="0.3">
      <c r="A137" s="17">
        <v>15209901</v>
      </c>
      <c r="C137" s="17" t="str">
        <f t="shared" si="1"/>
        <v>15209901</v>
      </c>
      <c r="D137" s="18" t="s">
        <v>770</v>
      </c>
      <c r="E137" s="197"/>
      <c r="F137" s="197">
        <v>13091095825</v>
      </c>
    </row>
    <row r="138" spans="1:6" x14ac:dyDescent="0.3">
      <c r="A138" s="17">
        <v>15209902</v>
      </c>
      <c r="C138" s="17" t="str">
        <f t="shared" si="1"/>
        <v>15209902</v>
      </c>
      <c r="D138" s="18" t="s">
        <v>771</v>
      </c>
      <c r="E138" s="197"/>
      <c r="F138" s="197">
        <v>45878853</v>
      </c>
    </row>
    <row r="139" spans="1:6" x14ac:dyDescent="0.3">
      <c r="A139" s="17">
        <v>15240506</v>
      </c>
      <c r="C139" s="17" t="str">
        <f t="shared" si="1"/>
        <v>15240506</v>
      </c>
      <c r="D139" s="18" t="s">
        <v>772</v>
      </c>
      <c r="E139" s="197"/>
      <c r="F139" s="197">
        <v>686016208</v>
      </c>
    </row>
    <row r="140" spans="1:6" x14ac:dyDescent="0.3">
      <c r="A140" s="17">
        <v>15240552</v>
      </c>
      <c r="C140" s="17" t="str">
        <f t="shared" si="1"/>
        <v>15240552</v>
      </c>
      <c r="D140" s="18" t="s">
        <v>773</v>
      </c>
      <c r="E140" s="197"/>
      <c r="F140" s="197">
        <v>4530351</v>
      </c>
    </row>
    <row r="141" spans="1:6" x14ac:dyDescent="0.3">
      <c r="A141" s="17">
        <v>15249901</v>
      </c>
      <c r="C141" s="17" t="str">
        <f t="shared" ref="C141:C204" si="2">+A141&amp;B141</f>
        <v>15249901</v>
      </c>
      <c r="D141" s="18" t="s">
        <v>774</v>
      </c>
      <c r="E141" s="197"/>
      <c r="F141" s="197">
        <v>339134490</v>
      </c>
    </row>
    <row r="142" spans="1:6" x14ac:dyDescent="0.3">
      <c r="A142" s="17">
        <v>15280510</v>
      </c>
      <c r="C142" s="17" t="str">
        <f t="shared" si="2"/>
        <v>15280510</v>
      </c>
      <c r="D142" s="18" t="s">
        <v>775</v>
      </c>
      <c r="E142" s="197"/>
      <c r="F142" s="197">
        <v>467300812</v>
      </c>
    </row>
    <row r="143" spans="1:6" x14ac:dyDescent="0.3">
      <c r="A143" s="17">
        <v>15280552</v>
      </c>
      <c r="C143" s="17" t="str">
        <f t="shared" si="2"/>
        <v>15280552</v>
      </c>
      <c r="D143" s="18" t="s">
        <v>776</v>
      </c>
      <c r="E143" s="197"/>
      <c r="F143" s="197">
        <v>38510</v>
      </c>
    </row>
    <row r="144" spans="1:6" x14ac:dyDescent="0.3">
      <c r="A144" s="17">
        <v>15281511</v>
      </c>
      <c r="C144" s="17" t="str">
        <f t="shared" si="2"/>
        <v>15281511</v>
      </c>
      <c r="D144" s="18" t="s">
        <v>777</v>
      </c>
      <c r="E144" s="197"/>
      <c r="F144" s="197">
        <v>13567100</v>
      </c>
    </row>
    <row r="145" spans="1:6" x14ac:dyDescent="0.3">
      <c r="A145" s="17">
        <v>15282512</v>
      </c>
      <c r="C145" s="17" t="str">
        <f t="shared" si="2"/>
        <v>15282512</v>
      </c>
      <c r="D145" s="18" t="s">
        <v>778</v>
      </c>
      <c r="E145" s="197"/>
      <c r="F145" s="197">
        <v>24465579</v>
      </c>
    </row>
    <row r="146" spans="1:6" x14ac:dyDescent="0.3">
      <c r="A146" s="17">
        <v>15289901</v>
      </c>
      <c r="C146" s="17" t="str">
        <f t="shared" si="2"/>
        <v>15289901</v>
      </c>
      <c r="D146" s="18" t="s">
        <v>779</v>
      </c>
      <c r="E146" s="197"/>
      <c r="F146" s="197">
        <v>72101173</v>
      </c>
    </row>
    <row r="147" spans="1:6" x14ac:dyDescent="0.3">
      <c r="A147" s="17">
        <v>15289902</v>
      </c>
      <c r="C147" s="17" t="str">
        <f t="shared" si="2"/>
        <v>15289902</v>
      </c>
      <c r="D147" s="18" t="s">
        <v>780</v>
      </c>
      <c r="E147" s="197"/>
      <c r="F147" s="197">
        <v>12449050</v>
      </c>
    </row>
    <row r="148" spans="1:6" x14ac:dyDescent="0.3">
      <c r="A148" s="17">
        <v>15400505</v>
      </c>
      <c r="C148" s="17" t="str">
        <f t="shared" si="2"/>
        <v>15400505</v>
      </c>
      <c r="D148" s="18" t="s">
        <v>781</v>
      </c>
      <c r="E148" s="197"/>
      <c r="F148" s="197">
        <v>728863255</v>
      </c>
    </row>
    <row r="149" spans="1:6" x14ac:dyDescent="0.3">
      <c r="A149" s="17">
        <v>15400552</v>
      </c>
      <c r="C149" s="17" t="str">
        <f t="shared" si="2"/>
        <v>15400552</v>
      </c>
      <c r="D149" s="18" t="s">
        <v>782</v>
      </c>
      <c r="E149" s="197"/>
      <c r="F149" s="197">
        <v>70807865</v>
      </c>
    </row>
    <row r="150" spans="1:6" x14ac:dyDescent="0.3">
      <c r="A150" s="17">
        <v>15409901</v>
      </c>
      <c r="C150" s="17" t="str">
        <f t="shared" si="2"/>
        <v>15409901</v>
      </c>
      <c r="D150" s="18" t="s">
        <v>783</v>
      </c>
      <c r="E150" s="197"/>
      <c r="F150" s="197">
        <v>562071</v>
      </c>
    </row>
    <row r="151" spans="1:6" x14ac:dyDescent="0.3">
      <c r="A151" s="17">
        <v>15409902</v>
      </c>
      <c r="C151" s="17" t="str">
        <f t="shared" si="2"/>
        <v>15409902</v>
      </c>
      <c r="D151" s="18" t="s">
        <v>784</v>
      </c>
      <c r="E151" s="197"/>
      <c r="F151" s="197">
        <v>8745728</v>
      </c>
    </row>
    <row r="152" spans="1:6" x14ac:dyDescent="0.3">
      <c r="A152" s="17">
        <v>15560502</v>
      </c>
      <c r="C152" s="17" t="str">
        <f t="shared" si="2"/>
        <v>15560502</v>
      </c>
      <c r="D152" s="18" t="s">
        <v>785</v>
      </c>
      <c r="E152" s="197"/>
      <c r="F152" s="197">
        <v>66960675</v>
      </c>
    </row>
    <row r="153" spans="1:6" x14ac:dyDescent="0.3">
      <c r="A153" s="17">
        <v>15569901</v>
      </c>
      <c r="C153" s="17" t="str">
        <f t="shared" si="2"/>
        <v>15569901</v>
      </c>
      <c r="D153" s="18" t="s">
        <v>786</v>
      </c>
      <c r="E153" s="197"/>
      <c r="F153" s="197">
        <v>2314246</v>
      </c>
    </row>
    <row r="154" spans="1:6" x14ac:dyDescent="0.3">
      <c r="A154" s="17">
        <v>15880580</v>
      </c>
      <c r="B154" s="2">
        <v>973658</v>
      </c>
      <c r="C154" s="17" t="str">
        <f t="shared" si="2"/>
        <v>15880580973658</v>
      </c>
      <c r="D154" s="18" t="s">
        <v>788</v>
      </c>
      <c r="E154" s="197"/>
      <c r="F154" s="197">
        <v>552752</v>
      </c>
    </row>
    <row r="155" spans="1:6" x14ac:dyDescent="0.3">
      <c r="A155" s="17">
        <v>15880580</v>
      </c>
      <c r="B155" s="2">
        <v>973689</v>
      </c>
      <c r="C155" s="17" t="str">
        <f t="shared" si="2"/>
        <v>15880580973689</v>
      </c>
      <c r="D155" s="18" t="s">
        <v>789</v>
      </c>
      <c r="E155" s="197"/>
      <c r="F155" s="197">
        <v>922042</v>
      </c>
    </row>
    <row r="156" spans="1:6" x14ac:dyDescent="0.3">
      <c r="A156" s="17">
        <v>15880580</v>
      </c>
      <c r="B156" s="2">
        <v>973639</v>
      </c>
      <c r="C156" s="17" t="str">
        <f t="shared" si="2"/>
        <v>15880580973639</v>
      </c>
      <c r="D156" s="18" t="s">
        <v>787</v>
      </c>
      <c r="E156" s="197">
        <v>198024</v>
      </c>
      <c r="F156" s="197"/>
    </row>
    <row r="157" spans="1:6" x14ac:dyDescent="0.3">
      <c r="A157" s="17">
        <v>15920502</v>
      </c>
      <c r="C157" s="17" t="str">
        <f t="shared" si="2"/>
        <v>15920502</v>
      </c>
      <c r="D157" s="18" t="s">
        <v>790</v>
      </c>
      <c r="E157" s="197">
        <v>1313562446</v>
      </c>
      <c r="F157" s="197"/>
    </row>
    <row r="158" spans="1:6" x14ac:dyDescent="0.3">
      <c r="A158" s="17">
        <v>15921003</v>
      </c>
      <c r="C158" s="17" t="str">
        <f t="shared" si="2"/>
        <v>15921003</v>
      </c>
      <c r="D158" s="18" t="s">
        <v>791</v>
      </c>
      <c r="E158" s="197">
        <v>34682951849</v>
      </c>
      <c r="F158" s="197"/>
    </row>
    <row r="159" spans="1:6" x14ac:dyDescent="0.3">
      <c r="A159" s="17">
        <v>15921004</v>
      </c>
      <c r="C159" s="17" t="str">
        <f t="shared" si="2"/>
        <v>15921004</v>
      </c>
      <c r="D159" s="18" t="s">
        <v>792</v>
      </c>
      <c r="E159" s="197">
        <v>20187618</v>
      </c>
      <c r="F159" s="197"/>
    </row>
    <row r="160" spans="1:6" x14ac:dyDescent="0.3">
      <c r="A160" s="17">
        <v>15921506</v>
      </c>
      <c r="C160" s="17" t="str">
        <f t="shared" si="2"/>
        <v>15921506</v>
      </c>
      <c r="D160" s="18" t="s">
        <v>793</v>
      </c>
      <c r="E160" s="197">
        <v>341100209</v>
      </c>
      <c r="F160" s="197"/>
    </row>
    <row r="161" spans="1:7" x14ac:dyDescent="0.3">
      <c r="A161" s="17">
        <v>15922010</v>
      </c>
      <c r="C161" s="17" t="str">
        <f t="shared" si="2"/>
        <v>15922010</v>
      </c>
      <c r="D161" s="18" t="s">
        <v>794</v>
      </c>
      <c r="E161" s="197">
        <v>358812762</v>
      </c>
      <c r="F161" s="197"/>
    </row>
    <row r="162" spans="1:7" x14ac:dyDescent="0.3">
      <c r="A162" s="17">
        <v>15922011</v>
      </c>
      <c r="C162" s="17" t="str">
        <f t="shared" si="2"/>
        <v>15922011</v>
      </c>
      <c r="D162" s="18" t="s">
        <v>795</v>
      </c>
      <c r="E162" s="197">
        <v>13567100</v>
      </c>
      <c r="F162" s="197"/>
    </row>
    <row r="163" spans="1:7" x14ac:dyDescent="0.3">
      <c r="A163" s="17">
        <v>15922012</v>
      </c>
      <c r="C163" s="17" t="str">
        <f t="shared" si="2"/>
        <v>15922012</v>
      </c>
      <c r="D163" s="18" t="s">
        <v>796</v>
      </c>
      <c r="E163" s="197">
        <v>21181177</v>
      </c>
      <c r="F163" s="197"/>
    </row>
    <row r="164" spans="1:7" x14ac:dyDescent="0.3">
      <c r="A164" s="17">
        <v>15923505</v>
      </c>
      <c r="C164" s="17" t="str">
        <f t="shared" si="2"/>
        <v>15923505</v>
      </c>
      <c r="D164" s="18" t="s">
        <v>797</v>
      </c>
      <c r="E164" s="197">
        <v>224518410</v>
      </c>
      <c r="F164" s="197"/>
    </row>
    <row r="165" spans="1:7" x14ac:dyDescent="0.3">
      <c r="A165" s="17">
        <v>15925502</v>
      </c>
      <c r="C165" s="17" t="str">
        <f t="shared" si="2"/>
        <v>15925502</v>
      </c>
      <c r="D165" s="18" t="s">
        <v>798</v>
      </c>
      <c r="E165" s="197">
        <v>47793091</v>
      </c>
      <c r="F165" s="197"/>
    </row>
    <row r="166" spans="1:7" x14ac:dyDescent="0.3">
      <c r="A166" s="17">
        <v>15929901</v>
      </c>
      <c r="C166" s="17" t="str">
        <f t="shared" si="2"/>
        <v>15929901</v>
      </c>
      <c r="D166" s="18" t="s">
        <v>799</v>
      </c>
      <c r="E166" s="197">
        <v>1335687384</v>
      </c>
      <c r="F166" s="197"/>
    </row>
    <row r="167" spans="1:7" x14ac:dyDescent="0.3">
      <c r="A167" s="17">
        <v>15929902</v>
      </c>
      <c r="C167" s="17" t="str">
        <f t="shared" si="2"/>
        <v>15929902</v>
      </c>
      <c r="D167" s="18" t="s">
        <v>800</v>
      </c>
      <c r="E167" s="197">
        <v>13089982693</v>
      </c>
      <c r="F167" s="197"/>
    </row>
    <row r="168" spans="1:7" x14ac:dyDescent="0.3">
      <c r="A168" s="17">
        <v>15929903</v>
      </c>
      <c r="C168" s="17" t="str">
        <f t="shared" si="2"/>
        <v>15929903</v>
      </c>
      <c r="D168" s="18" t="s">
        <v>801</v>
      </c>
      <c r="E168" s="197">
        <v>45878853</v>
      </c>
      <c r="F168" s="197"/>
    </row>
    <row r="169" spans="1:7" x14ac:dyDescent="0.3">
      <c r="A169" s="17">
        <v>15929904</v>
      </c>
      <c r="C169" s="17" t="str">
        <f t="shared" si="2"/>
        <v>15929904</v>
      </c>
      <c r="D169" s="18" t="s">
        <v>802</v>
      </c>
      <c r="E169" s="197">
        <v>338993162</v>
      </c>
      <c r="F169" s="197"/>
    </row>
    <row r="170" spans="1:7" x14ac:dyDescent="0.3">
      <c r="A170" s="17">
        <v>15929905</v>
      </c>
      <c r="C170" s="17" t="str">
        <f t="shared" si="2"/>
        <v>15929905</v>
      </c>
      <c r="D170" s="18" t="s">
        <v>803</v>
      </c>
      <c r="E170" s="197">
        <v>72101173</v>
      </c>
      <c r="F170" s="197"/>
    </row>
    <row r="171" spans="1:7" x14ac:dyDescent="0.3">
      <c r="A171" s="17">
        <v>15929906</v>
      </c>
      <c r="C171" s="17" t="str">
        <f t="shared" si="2"/>
        <v>15929906</v>
      </c>
      <c r="D171" s="18" t="s">
        <v>804</v>
      </c>
      <c r="E171" s="197">
        <v>12449050</v>
      </c>
      <c r="F171" s="197"/>
    </row>
    <row r="172" spans="1:7" x14ac:dyDescent="0.3">
      <c r="A172" s="17">
        <v>15929908</v>
      </c>
      <c r="C172" s="17" t="str">
        <f t="shared" si="2"/>
        <v>15929908</v>
      </c>
      <c r="D172" s="18" t="s">
        <v>805</v>
      </c>
      <c r="E172" s="197">
        <v>562071</v>
      </c>
      <c r="F172" s="197"/>
    </row>
    <row r="173" spans="1:7" x14ac:dyDescent="0.3">
      <c r="A173" s="17">
        <v>15929909</v>
      </c>
      <c r="C173" s="17" t="str">
        <f t="shared" si="2"/>
        <v>15929909</v>
      </c>
      <c r="D173" s="18" t="s">
        <v>806</v>
      </c>
      <c r="E173" s="197">
        <v>8745728</v>
      </c>
      <c r="F173" s="197"/>
    </row>
    <row r="174" spans="1:7" x14ac:dyDescent="0.3">
      <c r="A174" s="17">
        <v>15929910</v>
      </c>
      <c r="C174" s="17" t="str">
        <f t="shared" si="2"/>
        <v>15929910</v>
      </c>
      <c r="D174" s="18" t="s">
        <v>807</v>
      </c>
      <c r="E174" s="197">
        <v>1625939</v>
      </c>
      <c r="F174" s="197"/>
    </row>
    <row r="175" spans="1:7" x14ac:dyDescent="0.3">
      <c r="A175" s="17">
        <v>39</v>
      </c>
      <c r="C175" s="17" t="str">
        <f t="shared" si="2"/>
        <v>39</v>
      </c>
      <c r="D175" s="18"/>
      <c r="E175" s="197">
        <v>23450467865</v>
      </c>
      <c r="F175" s="198"/>
      <c r="G175" s="2" t="s">
        <v>3360</v>
      </c>
    </row>
    <row r="176" spans="1:7" x14ac:dyDescent="0.3">
      <c r="A176" s="17">
        <v>15200504</v>
      </c>
      <c r="C176" s="17" t="str">
        <f t="shared" si="2"/>
        <v>15200504</v>
      </c>
      <c r="D176" s="18" t="s">
        <v>767</v>
      </c>
      <c r="E176" s="197">
        <f>+Maquinaria!N998</f>
        <v>38032415000</v>
      </c>
      <c r="F176" s="197"/>
    </row>
    <row r="177" spans="1:7" x14ac:dyDescent="0.3">
      <c r="A177" s="17">
        <v>39</v>
      </c>
      <c r="C177" s="17" t="str">
        <f t="shared" si="2"/>
        <v>39</v>
      </c>
      <c r="D177" s="18"/>
      <c r="E177" s="197"/>
      <c r="F177" s="198">
        <f>+Maquinaria!N998</f>
        <v>38032415000</v>
      </c>
      <c r="G177" s="2" t="s">
        <v>3360</v>
      </c>
    </row>
    <row r="178" spans="1:7" x14ac:dyDescent="0.3">
      <c r="A178" s="17">
        <v>15040501</v>
      </c>
      <c r="C178" s="17" t="str">
        <f t="shared" si="2"/>
        <v>15040501</v>
      </c>
      <c r="D178" s="18" t="s">
        <v>699</v>
      </c>
      <c r="E178" s="197">
        <f>+'Avalúo bienes raíces'!C4</f>
        <v>112132605000</v>
      </c>
      <c r="F178" s="197"/>
    </row>
    <row r="179" spans="1:7" x14ac:dyDescent="0.3">
      <c r="A179" s="17">
        <v>15160502</v>
      </c>
      <c r="C179" s="17" t="str">
        <f t="shared" si="2"/>
        <v>15160502</v>
      </c>
      <c r="D179" s="18" t="s">
        <v>766</v>
      </c>
      <c r="E179" s="197">
        <f>+'Avalúo bienes raíces'!C12</f>
        <v>38914395789</v>
      </c>
      <c r="F179" s="197"/>
    </row>
    <row r="180" spans="1:7" x14ac:dyDescent="0.3">
      <c r="A180" s="17">
        <v>39</v>
      </c>
      <c r="C180" s="17" t="str">
        <f t="shared" si="2"/>
        <v>39</v>
      </c>
      <c r="D180" s="18"/>
      <c r="E180" s="197"/>
      <c r="F180" s="198">
        <f>+'Avalúo bienes raíces'!C20</f>
        <v>151047000789</v>
      </c>
      <c r="G180" s="2" t="s">
        <v>3361</v>
      </c>
    </row>
    <row r="181" spans="1:7" x14ac:dyDescent="0.3">
      <c r="A181" s="17">
        <v>15120511</v>
      </c>
      <c r="B181" s="2">
        <v>607</v>
      </c>
      <c r="C181" s="17" t="str">
        <f t="shared" si="2"/>
        <v>15120511607</v>
      </c>
      <c r="D181" s="18" t="s">
        <v>727</v>
      </c>
      <c r="E181" s="197">
        <v>171882250</v>
      </c>
      <c r="F181" s="197"/>
    </row>
    <row r="182" spans="1:7" x14ac:dyDescent="0.3">
      <c r="A182" s="17">
        <v>15120511</v>
      </c>
      <c r="B182" s="2">
        <v>617</v>
      </c>
      <c r="C182" s="17" t="str">
        <f t="shared" si="2"/>
        <v>15120511617</v>
      </c>
      <c r="D182" s="18" t="s">
        <v>728</v>
      </c>
      <c r="E182" s="197">
        <v>9490940</v>
      </c>
      <c r="F182" s="197"/>
    </row>
    <row r="183" spans="1:7" x14ac:dyDescent="0.3">
      <c r="A183" s="17">
        <v>15120515</v>
      </c>
      <c r="B183" s="2">
        <v>621</v>
      </c>
      <c r="C183" s="17" t="str">
        <f t="shared" si="2"/>
        <v>15120515621</v>
      </c>
      <c r="D183" s="18" t="s">
        <v>729</v>
      </c>
      <c r="E183" s="197">
        <v>1850235</v>
      </c>
      <c r="F183" s="197"/>
    </row>
    <row r="184" spans="1:7" x14ac:dyDescent="0.3">
      <c r="A184" s="17">
        <v>15120521</v>
      </c>
      <c r="B184" s="2">
        <v>620</v>
      </c>
      <c r="C184" s="17" t="str">
        <f t="shared" si="2"/>
        <v>15120521620</v>
      </c>
      <c r="D184" s="18" t="s">
        <v>730</v>
      </c>
      <c r="E184" s="197">
        <v>277815</v>
      </c>
      <c r="F184" s="197"/>
    </row>
    <row r="185" spans="1:7" x14ac:dyDescent="0.3">
      <c r="A185" s="17">
        <v>15120526</v>
      </c>
      <c r="B185" s="2">
        <v>607</v>
      </c>
      <c r="C185" s="17" t="str">
        <f t="shared" si="2"/>
        <v>15120526607</v>
      </c>
      <c r="D185" s="18" t="s">
        <v>731</v>
      </c>
      <c r="E185" s="197">
        <v>37000</v>
      </c>
      <c r="F185" s="197"/>
    </row>
    <row r="186" spans="1:7" x14ac:dyDescent="0.3">
      <c r="A186" s="17">
        <v>15120529</v>
      </c>
      <c r="B186" s="2">
        <v>617</v>
      </c>
      <c r="C186" s="17" t="str">
        <f t="shared" si="2"/>
        <v>15120529617</v>
      </c>
      <c r="D186" s="18" t="s">
        <v>732</v>
      </c>
      <c r="E186" s="197">
        <v>1685976</v>
      </c>
      <c r="F186" s="197"/>
    </row>
    <row r="187" spans="1:7" x14ac:dyDescent="0.3">
      <c r="A187" s="17">
        <v>15120529</v>
      </c>
      <c r="B187" s="2">
        <v>620</v>
      </c>
      <c r="C187" s="17" t="str">
        <f t="shared" si="2"/>
        <v>15120529620</v>
      </c>
      <c r="D187" s="18" t="s">
        <v>733</v>
      </c>
      <c r="E187" s="197">
        <v>3674363</v>
      </c>
      <c r="F187" s="197"/>
    </row>
    <row r="188" spans="1:7" x14ac:dyDescent="0.3">
      <c r="A188" s="17">
        <v>15120533</v>
      </c>
      <c r="B188" s="2">
        <v>607</v>
      </c>
      <c r="C188" s="17" t="str">
        <f t="shared" si="2"/>
        <v>15120533607</v>
      </c>
      <c r="D188" s="18" t="s">
        <v>734</v>
      </c>
      <c r="E188" s="197">
        <v>10952038</v>
      </c>
      <c r="F188" s="197"/>
    </row>
    <row r="189" spans="1:7" x14ac:dyDescent="0.3">
      <c r="A189" s="17">
        <v>15120533</v>
      </c>
      <c r="B189" s="2">
        <v>613</v>
      </c>
      <c r="C189" s="17" t="str">
        <f t="shared" si="2"/>
        <v>15120533613</v>
      </c>
      <c r="D189" s="18" t="s">
        <v>735</v>
      </c>
      <c r="E189" s="197">
        <v>2593266</v>
      </c>
      <c r="F189" s="197"/>
    </row>
    <row r="190" spans="1:7" x14ac:dyDescent="0.3">
      <c r="A190" s="17">
        <v>15120533</v>
      </c>
      <c r="B190" s="2">
        <v>617</v>
      </c>
      <c r="C190" s="17" t="str">
        <f t="shared" si="2"/>
        <v>15120533617</v>
      </c>
      <c r="D190" s="18" t="s">
        <v>736</v>
      </c>
      <c r="E190" s="197">
        <v>14912315</v>
      </c>
      <c r="F190" s="197"/>
    </row>
    <row r="191" spans="1:7" x14ac:dyDescent="0.3">
      <c r="A191" s="17">
        <v>15120533</v>
      </c>
      <c r="B191" s="2">
        <v>620</v>
      </c>
      <c r="C191" s="17" t="str">
        <f t="shared" si="2"/>
        <v>15120533620</v>
      </c>
      <c r="D191" s="18" t="s">
        <v>737</v>
      </c>
      <c r="E191" s="197">
        <v>291154</v>
      </c>
      <c r="F191" s="197"/>
    </row>
    <row r="192" spans="1:7" x14ac:dyDescent="0.3">
      <c r="A192" s="17">
        <v>15120533</v>
      </c>
      <c r="B192" s="2">
        <v>621</v>
      </c>
      <c r="C192" s="17" t="str">
        <f t="shared" si="2"/>
        <v>15120533621</v>
      </c>
      <c r="D192" s="18" t="s">
        <v>738</v>
      </c>
      <c r="E192" s="197">
        <v>72871</v>
      </c>
      <c r="F192" s="197"/>
    </row>
    <row r="193" spans="1:6" x14ac:dyDescent="0.3">
      <c r="A193" s="17">
        <v>15120534</v>
      </c>
      <c r="B193" s="2">
        <v>607</v>
      </c>
      <c r="C193" s="17" t="str">
        <f t="shared" si="2"/>
        <v>15120534607</v>
      </c>
      <c r="D193" s="18" t="s">
        <v>739</v>
      </c>
      <c r="E193" s="197">
        <v>22500</v>
      </c>
      <c r="F193" s="197"/>
    </row>
    <row r="194" spans="1:6" x14ac:dyDescent="0.3">
      <c r="A194" s="17">
        <v>15120535</v>
      </c>
      <c r="B194" s="2">
        <v>607</v>
      </c>
      <c r="C194" s="17" t="str">
        <f t="shared" si="2"/>
        <v>15120535607</v>
      </c>
      <c r="D194" s="18" t="s">
        <v>740</v>
      </c>
      <c r="E194" s="197">
        <v>132885</v>
      </c>
      <c r="F194" s="197"/>
    </row>
    <row r="195" spans="1:6" x14ac:dyDescent="0.3">
      <c r="A195" s="17">
        <v>15120535</v>
      </c>
      <c r="B195" s="2">
        <v>613</v>
      </c>
      <c r="C195" s="17" t="str">
        <f t="shared" si="2"/>
        <v>15120535613</v>
      </c>
      <c r="D195" s="18" t="s">
        <v>741</v>
      </c>
      <c r="E195" s="197">
        <v>41400</v>
      </c>
      <c r="F195" s="197"/>
    </row>
    <row r="196" spans="1:6" x14ac:dyDescent="0.3">
      <c r="A196" s="17">
        <v>15120535</v>
      </c>
      <c r="B196" s="2">
        <v>617</v>
      </c>
      <c r="C196" s="17" t="str">
        <f t="shared" si="2"/>
        <v>15120535617</v>
      </c>
      <c r="D196" s="18" t="s">
        <v>742</v>
      </c>
      <c r="E196" s="197">
        <v>227400</v>
      </c>
      <c r="F196" s="197"/>
    </row>
    <row r="197" spans="1:6" x14ac:dyDescent="0.3">
      <c r="A197" s="17">
        <v>15120535</v>
      </c>
      <c r="B197" s="2">
        <v>623</v>
      </c>
      <c r="C197" s="17" t="str">
        <f t="shared" si="2"/>
        <v>15120535623</v>
      </c>
      <c r="D197" s="18" t="s">
        <v>743</v>
      </c>
      <c r="E197" s="197">
        <v>222800</v>
      </c>
      <c r="F197" s="197"/>
    </row>
    <row r="198" spans="1:6" x14ac:dyDescent="0.3">
      <c r="A198" s="17">
        <v>15120536</v>
      </c>
      <c r="B198" s="2">
        <v>607</v>
      </c>
      <c r="C198" s="17" t="str">
        <f t="shared" si="2"/>
        <v>15120536607</v>
      </c>
      <c r="D198" s="18" t="s">
        <v>744</v>
      </c>
      <c r="E198" s="197">
        <v>1154</v>
      </c>
      <c r="F198" s="197"/>
    </row>
    <row r="199" spans="1:6" x14ac:dyDescent="0.3">
      <c r="A199" s="17">
        <v>15120536</v>
      </c>
      <c r="B199" s="2">
        <v>613</v>
      </c>
      <c r="C199" s="17" t="str">
        <f t="shared" si="2"/>
        <v>15120536613</v>
      </c>
      <c r="D199" s="18" t="s">
        <v>745</v>
      </c>
      <c r="E199" s="197">
        <v>31822</v>
      </c>
      <c r="F199" s="197"/>
    </row>
    <row r="200" spans="1:6" x14ac:dyDescent="0.3">
      <c r="A200" s="17">
        <v>15120536</v>
      </c>
      <c r="B200" s="2">
        <v>617</v>
      </c>
      <c r="C200" s="17" t="str">
        <f t="shared" si="2"/>
        <v>15120536617</v>
      </c>
      <c r="D200" s="18" t="s">
        <v>746</v>
      </c>
      <c r="E200" s="197">
        <v>3770</v>
      </c>
      <c r="F200" s="197"/>
    </row>
    <row r="201" spans="1:6" x14ac:dyDescent="0.3">
      <c r="A201" s="17">
        <v>15120539</v>
      </c>
      <c r="B201" s="2">
        <v>607</v>
      </c>
      <c r="C201" s="17" t="str">
        <f t="shared" si="2"/>
        <v>15120539607</v>
      </c>
      <c r="D201" s="18" t="s">
        <v>747</v>
      </c>
      <c r="E201" s="197">
        <v>1467909</v>
      </c>
      <c r="F201" s="197"/>
    </row>
    <row r="202" spans="1:6" x14ac:dyDescent="0.3">
      <c r="A202" s="17">
        <v>15120539</v>
      </c>
      <c r="B202" s="2">
        <v>613</v>
      </c>
      <c r="C202" s="17" t="str">
        <f t="shared" si="2"/>
        <v>15120539613</v>
      </c>
      <c r="D202" s="18" t="s">
        <v>748</v>
      </c>
      <c r="E202" s="197">
        <v>96000</v>
      </c>
      <c r="F202" s="197"/>
    </row>
    <row r="203" spans="1:6" x14ac:dyDescent="0.3">
      <c r="A203" s="17">
        <v>15120539</v>
      </c>
      <c r="B203" s="2">
        <v>617</v>
      </c>
      <c r="C203" s="17" t="str">
        <f t="shared" si="2"/>
        <v>15120539617</v>
      </c>
      <c r="D203" s="18" t="s">
        <v>736</v>
      </c>
      <c r="E203" s="197">
        <v>376981</v>
      </c>
      <c r="F203" s="197"/>
    </row>
    <row r="204" spans="1:6" x14ac:dyDescent="0.3">
      <c r="A204" s="17">
        <v>15120539</v>
      </c>
      <c r="B204" s="2">
        <v>620</v>
      </c>
      <c r="C204" s="17" t="str">
        <f t="shared" si="2"/>
        <v>15120539620</v>
      </c>
      <c r="D204" s="18" t="s">
        <v>749</v>
      </c>
      <c r="E204" s="197">
        <v>103422</v>
      </c>
      <c r="F204" s="197"/>
    </row>
    <row r="205" spans="1:6" x14ac:dyDescent="0.3">
      <c r="A205" s="17">
        <v>15120540</v>
      </c>
      <c r="B205" s="2">
        <v>607</v>
      </c>
      <c r="C205" s="17" t="str">
        <f t="shared" ref="C205:C261" si="3">+A205&amp;B205</f>
        <v>15120540607</v>
      </c>
      <c r="D205" s="18" t="s">
        <v>750</v>
      </c>
      <c r="E205" s="197">
        <v>5560208</v>
      </c>
      <c r="F205" s="197"/>
    </row>
    <row r="206" spans="1:6" x14ac:dyDescent="0.3">
      <c r="A206" s="17">
        <v>15120540</v>
      </c>
      <c r="B206" s="2">
        <v>617</v>
      </c>
      <c r="C206" s="17" t="str">
        <f t="shared" si="3"/>
        <v>15120540617</v>
      </c>
      <c r="D206" s="18" t="s">
        <v>751</v>
      </c>
      <c r="E206" s="197">
        <v>4168783</v>
      </c>
      <c r="F206" s="197"/>
    </row>
    <row r="207" spans="1:6" x14ac:dyDescent="0.3">
      <c r="A207" s="17">
        <v>15120540</v>
      </c>
      <c r="B207" s="2">
        <v>620</v>
      </c>
      <c r="C207" s="17" t="str">
        <f t="shared" si="3"/>
        <v>15120540620</v>
      </c>
      <c r="D207" s="18" t="s">
        <v>752</v>
      </c>
      <c r="E207" s="197">
        <v>766558</v>
      </c>
      <c r="F207" s="197"/>
    </row>
    <row r="208" spans="1:6" x14ac:dyDescent="0.3">
      <c r="A208" s="17">
        <v>15120540</v>
      </c>
      <c r="B208" s="2">
        <v>621</v>
      </c>
      <c r="C208" s="17" t="str">
        <f t="shared" si="3"/>
        <v>15120540621</v>
      </c>
      <c r="D208" s="18" t="s">
        <v>753</v>
      </c>
      <c r="E208" s="197">
        <v>7973106</v>
      </c>
      <c r="F208" s="197"/>
    </row>
    <row r="209" spans="1:6" x14ac:dyDescent="0.3">
      <c r="A209" s="17">
        <v>15120542</v>
      </c>
      <c r="B209" s="2">
        <v>617</v>
      </c>
      <c r="C209" s="17" t="str">
        <f t="shared" si="3"/>
        <v>15120542617</v>
      </c>
      <c r="D209" s="18" t="s">
        <v>754</v>
      </c>
      <c r="E209" s="197">
        <v>2055</v>
      </c>
      <c r="F209" s="197"/>
    </row>
    <row r="210" spans="1:6" x14ac:dyDescent="0.3">
      <c r="A210" s="17">
        <v>15120543</v>
      </c>
      <c r="B210" s="2">
        <v>607</v>
      </c>
      <c r="C210" s="17" t="str">
        <f t="shared" si="3"/>
        <v>15120543607</v>
      </c>
      <c r="D210" s="18" t="s">
        <v>755</v>
      </c>
      <c r="E210" s="197">
        <v>294000</v>
      </c>
      <c r="F210" s="197"/>
    </row>
    <row r="211" spans="1:6" x14ac:dyDescent="0.3">
      <c r="A211" s="17">
        <v>15120543</v>
      </c>
      <c r="B211" s="2">
        <v>617</v>
      </c>
      <c r="C211" s="17" t="str">
        <f t="shared" si="3"/>
        <v>15120543617</v>
      </c>
      <c r="D211" s="18" t="s">
        <v>713</v>
      </c>
      <c r="E211" s="197">
        <v>2332250</v>
      </c>
      <c r="F211" s="197"/>
    </row>
    <row r="212" spans="1:6" x14ac:dyDescent="0.3">
      <c r="A212" s="17">
        <v>15120549</v>
      </c>
      <c r="B212" s="2">
        <v>607</v>
      </c>
      <c r="C212" s="17" t="str">
        <f t="shared" si="3"/>
        <v>15120549607</v>
      </c>
      <c r="D212" s="18" t="s">
        <v>756</v>
      </c>
      <c r="E212" s="197">
        <v>1247436</v>
      </c>
      <c r="F212" s="197"/>
    </row>
    <row r="213" spans="1:6" x14ac:dyDescent="0.3">
      <c r="A213" s="17">
        <v>15120549</v>
      </c>
      <c r="B213" s="2">
        <v>613</v>
      </c>
      <c r="C213" s="17" t="str">
        <f t="shared" si="3"/>
        <v>15120549613</v>
      </c>
      <c r="D213" s="18" t="s">
        <v>745</v>
      </c>
      <c r="E213" s="197">
        <v>1599697</v>
      </c>
      <c r="F213" s="197"/>
    </row>
    <row r="214" spans="1:6" x14ac:dyDescent="0.3">
      <c r="A214" s="17">
        <v>15120549</v>
      </c>
      <c r="B214" s="2">
        <v>617</v>
      </c>
      <c r="C214" s="17" t="str">
        <f t="shared" si="3"/>
        <v>15120549617</v>
      </c>
      <c r="D214" s="18" t="s">
        <v>737</v>
      </c>
      <c r="E214" s="197">
        <v>1713600</v>
      </c>
      <c r="F214" s="197"/>
    </row>
    <row r="215" spans="1:6" x14ac:dyDescent="0.3">
      <c r="A215" s="17">
        <v>15120552</v>
      </c>
      <c r="B215" s="2">
        <v>607</v>
      </c>
      <c r="C215" s="17" t="str">
        <f t="shared" si="3"/>
        <v>15120552607</v>
      </c>
      <c r="D215" s="18" t="s">
        <v>757</v>
      </c>
      <c r="E215" s="197">
        <v>17947758</v>
      </c>
      <c r="F215" s="197"/>
    </row>
    <row r="216" spans="1:6" x14ac:dyDescent="0.3">
      <c r="A216" s="17">
        <v>15120552</v>
      </c>
      <c r="B216" s="2">
        <v>613</v>
      </c>
      <c r="C216" s="17" t="str">
        <f t="shared" si="3"/>
        <v>15120552613</v>
      </c>
      <c r="D216" s="18" t="s">
        <v>758</v>
      </c>
      <c r="E216" s="197">
        <v>1225364</v>
      </c>
      <c r="F216" s="197"/>
    </row>
    <row r="217" spans="1:6" x14ac:dyDescent="0.3">
      <c r="A217" s="17">
        <v>15120552</v>
      </c>
      <c r="B217" s="2">
        <v>617</v>
      </c>
      <c r="C217" s="17" t="str">
        <f t="shared" si="3"/>
        <v>15120552617</v>
      </c>
      <c r="D217" s="18" t="s">
        <v>759</v>
      </c>
      <c r="E217" s="197">
        <v>2641254</v>
      </c>
      <c r="F217" s="197"/>
    </row>
    <row r="218" spans="1:6" x14ac:dyDescent="0.3">
      <c r="A218" s="17">
        <v>15120552</v>
      </c>
      <c r="B218" s="2">
        <v>620</v>
      </c>
      <c r="C218" s="17" t="str">
        <f t="shared" si="3"/>
        <v>15120552620</v>
      </c>
      <c r="D218" s="18" t="s">
        <v>760</v>
      </c>
      <c r="E218" s="197">
        <v>976322</v>
      </c>
      <c r="F218" s="197"/>
    </row>
    <row r="219" spans="1:6" x14ac:dyDescent="0.3">
      <c r="A219" s="17">
        <v>15120552</v>
      </c>
      <c r="B219" s="2">
        <v>621</v>
      </c>
      <c r="C219" s="17" t="str">
        <f t="shared" si="3"/>
        <v>15120552621</v>
      </c>
      <c r="D219" s="18" t="s">
        <v>761</v>
      </c>
      <c r="E219" s="197">
        <v>1488784</v>
      </c>
      <c r="F219" s="197"/>
    </row>
    <row r="220" spans="1:6" x14ac:dyDescent="0.3">
      <c r="A220" s="17">
        <v>15120552</v>
      </c>
      <c r="B220" s="2">
        <v>623</v>
      </c>
      <c r="C220" s="17" t="str">
        <f t="shared" si="3"/>
        <v>15120552623</v>
      </c>
      <c r="D220" s="18" t="s">
        <v>743</v>
      </c>
      <c r="E220" s="197">
        <v>35648</v>
      </c>
      <c r="F220" s="197"/>
    </row>
    <row r="221" spans="1:6" x14ac:dyDescent="0.3">
      <c r="A221" s="17">
        <v>15120558</v>
      </c>
      <c r="B221" s="2">
        <v>613</v>
      </c>
      <c r="C221" s="17" t="str">
        <f t="shared" si="3"/>
        <v>15120558613</v>
      </c>
      <c r="D221" s="18" t="s">
        <v>745</v>
      </c>
      <c r="E221" s="197">
        <v>500000</v>
      </c>
      <c r="F221" s="197"/>
    </row>
    <row r="222" spans="1:6" x14ac:dyDescent="0.3">
      <c r="A222" s="17">
        <v>15120558</v>
      </c>
      <c r="B222" s="2">
        <v>620</v>
      </c>
      <c r="C222" s="17" t="str">
        <f t="shared" si="3"/>
        <v>15120558620</v>
      </c>
      <c r="D222" s="18" t="s">
        <v>717</v>
      </c>
      <c r="E222" s="197">
        <v>499758</v>
      </c>
      <c r="F222" s="197"/>
    </row>
    <row r="223" spans="1:6" x14ac:dyDescent="0.3">
      <c r="A223" s="17">
        <v>15120561</v>
      </c>
      <c r="B223" s="2">
        <v>607</v>
      </c>
      <c r="C223" s="17" t="str">
        <f t="shared" si="3"/>
        <v>15120561607</v>
      </c>
      <c r="D223" s="18" t="s">
        <v>762</v>
      </c>
      <c r="E223" s="197">
        <v>80000</v>
      </c>
      <c r="F223" s="197"/>
    </row>
    <row r="224" spans="1:6" x14ac:dyDescent="0.3">
      <c r="A224" s="17">
        <v>15120561</v>
      </c>
      <c r="B224" s="2">
        <v>620</v>
      </c>
      <c r="C224" s="17" t="str">
        <f t="shared" si="3"/>
        <v>15120561620</v>
      </c>
      <c r="D224" s="18" t="s">
        <v>763</v>
      </c>
      <c r="E224" s="197">
        <v>14900</v>
      </c>
      <c r="F224" s="197"/>
    </row>
    <row r="225" spans="1:7" x14ac:dyDescent="0.3">
      <c r="A225" s="17">
        <v>15120567</v>
      </c>
      <c r="B225" s="2">
        <v>607</v>
      </c>
      <c r="C225" s="17" t="str">
        <f t="shared" si="3"/>
        <v>15120567607</v>
      </c>
      <c r="D225" s="18" t="s">
        <v>764</v>
      </c>
      <c r="E225" s="197">
        <v>723550</v>
      </c>
      <c r="F225" s="197"/>
    </row>
    <row r="226" spans="1:7" x14ac:dyDescent="0.3">
      <c r="A226" s="17">
        <v>15120567</v>
      </c>
      <c r="B226" s="2">
        <v>613</v>
      </c>
      <c r="C226" s="17" t="str">
        <f t="shared" si="3"/>
        <v>15120567613</v>
      </c>
      <c r="D226" s="18" t="s">
        <v>765</v>
      </c>
      <c r="E226" s="197">
        <v>3580043</v>
      </c>
      <c r="F226" s="197"/>
    </row>
    <row r="227" spans="1:7" x14ac:dyDescent="0.3">
      <c r="A227" s="17">
        <v>39</v>
      </c>
      <c r="C227" s="17" t="str">
        <f t="shared" si="3"/>
        <v>39</v>
      </c>
      <c r="D227" s="18"/>
      <c r="E227" s="197"/>
      <c r="F227" s="198">
        <v>275819340</v>
      </c>
      <c r="G227" s="2" t="s">
        <v>3369</v>
      </c>
    </row>
    <row r="228" spans="1:7" x14ac:dyDescent="0.3">
      <c r="A228" s="17">
        <v>15240506</v>
      </c>
      <c r="C228" s="17" t="str">
        <f t="shared" si="3"/>
        <v>15240506</v>
      </c>
      <c r="D228" s="18" t="s">
        <v>772</v>
      </c>
      <c r="E228" s="197">
        <f>1029681049-341100209-338993162</f>
        <v>349587678</v>
      </c>
      <c r="F228" s="197"/>
    </row>
    <row r="229" spans="1:7" x14ac:dyDescent="0.3">
      <c r="A229" s="17">
        <v>39</v>
      </c>
      <c r="C229" s="17" t="str">
        <f t="shared" si="3"/>
        <v>39</v>
      </c>
      <c r="D229" s="18"/>
      <c r="E229" s="197"/>
      <c r="F229" s="198">
        <f>+E228</f>
        <v>349587678</v>
      </c>
    </row>
    <row r="230" spans="1:7" x14ac:dyDescent="0.3">
      <c r="A230" s="17">
        <v>15280510</v>
      </c>
      <c r="C230" s="17" t="str">
        <f t="shared" si="3"/>
        <v>15280510</v>
      </c>
      <c r="D230" s="18" t="s">
        <v>775</v>
      </c>
      <c r="E230" s="197">
        <f>539440495-358812762-72101173</f>
        <v>108526560</v>
      </c>
      <c r="F230" s="197"/>
    </row>
    <row r="231" spans="1:7" x14ac:dyDescent="0.3">
      <c r="A231" s="17">
        <v>39</v>
      </c>
      <c r="C231" s="17" t="str">
        <f t="shared" si="3"/>
        <v>39</v>
      </c>
      <c r="D231" s="18"/>
      <c r="E231" s="197"/>
      <c r="F231" s="198">
        <f>+E230</f>
        <v>108526560</v>
      </c>
      <c r="G231" s="2" t="s">
        <v>3370</v>
      </c>
    </row>
    <row r="232" spans="1:7" x14ac:dyDescent="0.3">
      <c r="A232" s="17">
        <v>15282512</v>
      </c>
      <c r="C232" s="17" t="str">
        <f t="shared" si="3"/>
        <v>15282512</v>
      </c>
      <c r="D232" s="18" t="s">
        <v>778</v>
      </c>
      <c r="E232" s="197">
        <f>24465579-21181177</f>
        <v>3284402</v>
      </c>
      <c r="F232" s="197"/>
    </row>
    <row r="233" spans="1:7" x14ac:dyDescent="0.3">
      <c r="A233" s="17">
        <v>39</v>
      </c>
      <c r="C233" s="17" t="str">
        <f t="shared" si="3"/>
        <v>39</v>
      </c>
      <c r="D233" s="18"/>
      <c r="E233" s="197"/>
      <c r="F233" s="198">
        <f>+E232</f>
        <v>3284402</v>
      </c>
      <c r="G233" s="2" t="s">
        <v>3371</v>
      </c>
    </row>
    <row r="234" spans="1:7" x14ac:dyDescent="0.3">
      <c r="A234" s="17">
        <v>15880580</v>
      </c>
      <c r="B234" s="2">
        <v>973639</v>
      </c>
      <c r="C234" s="17" t="str">
        <f t="shared" si="3"/>
        <v>15880580973639</v>
      </c>
      <c r="D234" s="18" t="s">
        <v>787</v>
      </c>
      <c r="E234" s="197">
        <v>-198024</v>
      </c>
      <c r="F234" s="197"/>
    </row>
    <row r="235" spans="1:7" x14ac:dyDescent="0.3">
      <c r="A235" s="17">
        <v>15880580</v>
      </c>
      <c r="B235" s="2">
        <v>973658</v>
      </c>
      <c r="C235" s="17" t="str">
        <f t="shared" si="3"/>
        <v>15880580973658</v>
      </c>
      <c r="D235" s="18" t="s">
        <v>788</v>
      </c>
      <c r="E235" s="197">
        <v>552752</v>
      </c>
      <c r="F235" s="197"/>
    </row>
    <row r="236" spans="1:7" x14ac:dyDescent="0.3">
      <c r="A236" s="17">
        <v>15880580</v>
      </c>
      <c r="B236" s="2">
        <v>973689</v>
      </c>
      <c r="C236" s="17" t="str">
        <f t="shared" si="3"/>
        <v>15880580973689</v>
      </c>
      <c r="D236" s="18" t="s">
        <v>789</v>
      </c>
      <c r="E236" s="197">
        <v>922042</v>
      </c>
      <c r="F236" s="197"/>
    </row>
    <row r="237" spans="1:7" x14ac:dyDescent="0.3">
      <c r="A237" s="17">
        <v>39</v>
      </c>
      <c r="C237" s="17" t="str">
        <f t="shared" si="3"/>
        <v>39</v>
      </c>
      <c r="D237" s="18"/>
      <c r="E237" s="197"/>
      <c r="F237" s="198">
        <f>+E234+E235+E236</f>
        <v>1276770</v>
      </c>
      <c r="G237" s="2" t="s">
        <v>3372</v>
      </c>
    </row>
    <row r="238" spans="1:7" x14ac:dyDescent="0.3">
      <c r="A238" s="17">
        <v>15400505</v>
      </c>
      <c r="C238" s="17" t="str">
        <f t="shared" si="3"/>
        <v>15400505</v>
      </c>
      <c r="D238" s="18" t="s">
        <v>781</v>
      </c>
      <c r="E238" s="197">
        <v>627400000</v>
      </c>
      <c r="F238" s="197"/>
    </row>
    <row r="239" spans="1:7" x14ac:dyDescent="0.3">
      <c r="A239" s="17">
        <v>39</v>
      </c>
      <c r="C239" s="17" t="str">
        <f t="shared" si="3"/>
        <v>39</v>
      </c>
      <c r="D239" s="18"/>
      <c r="E239" s="197"/>
      <c r="F239" s="198">
        <f>+E238</f>
        <v>627400000</v>
      </c>
      <c r="G239" s="2" t="s">
        <v>3373</v>
      </c>
    </row>
    <row r="240" spans="1:7" x14ac:dyDescent="0.3">
      <c r="A240" s="2">
        <v>13809001</v>
      </c>
      <c r="C240" s="2" t="str">
        <f t="shared" si="3"/>
        <v>13809001</v>
      </c>
      <c r="D240" s="2" t="s">
        <v>3418</v>
      </c>
      <c r="E240" s="200">
        <f>+ABS('Impto Dif'!I75)</f>
        <v>619587080.27999997</v>
      </c>
    </row>
    <row r="241" spans="1:6" x14ac:dyDescent="0.3">
      <c r="A241" s="2">
        <v>28952525</v>
      </c>
      <c r="C241" s="2" t="str">
        <f t="shared" si="3"/>
        <v>28952525</v>
      </c>
      <c r="D241" s="2" t="s">
        <v>3417</v>
      </c>
      <c r="F241" s="200">
        <f>+ABS('Impto Dif'!H75)</f>
        <v>28060513408.610233</v>
      </c>
    </row>
    <row r="242" spans="1:6" x14ac:dyDescent="0.3">
      <c r="A242" s="2">
        <v>39</v>
      </c>
      <c r="C242" s="2" t="str">
        <f t="shared" si="3"/>
        <v>39</v>
      </c>
      <c r="D242" s="2" t="s">
        <v>3417</v>
      </c>
      <c r="E242" s="200">
        <f>+'Impto Dif'!H75</f>
        <v>28060513408.610233</v>
      </c>
      <c r="F242" s="201"/>
    </row>
    <row r="243" spans="1:6" x14ac:dyDescent="0.3">
      <c r="A243" s="2">
        <v>39</v>
      </c>
      <c r="C243" s="2" t="str">
        <f t="shared" si="3"/>
        <v>39</v>
      </c>
      <c r="D243" s="2" t="s">
        <v>3417</v>
      </c>
      <c r="F243" s="201">
        <f>+E240</f>
        <v>619587080.27999997</v>
      </c>
    </row>
    <row r="244" spans="1:6" x14ac:dyDescent="0.3">
      <c r="A244" s="2">
        <v>34050501</v>
      </c>
      <c r="C244" s="2" t="str">
        <f t="shared" si="3"/>
        <v>34050501</v>
      </c>
      <c r="D244" s="2" t="s">
        <v>1349</v>
      </c>
      <c r="E244" s="200">
        <v>132269178</v>
      </c>
      <c r="F244" s="201"/>
    </row>
    <row r="245" spans="1:6" x14ac:dyDescent="0.3">
      <c r="A245" s="2">
        <v>34050503</v>
      </c>
      <c r="C245" s="2" t="str">
        <f t="shared" si="3"/>
        <v>34050503</v>
      </c>
      <c r="D245" s="2" t="s">
        <v>1350</v>
      </c>
      <c r="E245" s="2"/>
      <c r="F245" s="200">
        <v>38805735</v>
      </c>
    </row>
    <row r="246" spans="1:6" x14ac:dyDescent="0.3">
      <c r="A246" s="2">
        <v>34051012</v>
      </c>
      <c r="C246" s="2" t="str">
        <f t="shared" si="3"/>
        <v>34051012</v>
      </c>
      <c r="D246" s="2" t="s">
        <v>1351</v>
      </c>
      <c r="E246" s="200">
        <v>2489641688</v>
      </c>
      <c r="F246" s="201"/>
    </row>
    <row r="247" spans="1:6" x14ac:dyDescent="0.3">
      <c r="A247" s="2">
        <v>34051506</v>
      </c>
      <c r="C247" s="2" t="str">
        <f t="shared" si="3"/>
        <v>34051506</v>
      </c>
      <c r="D247" s="2" t="s">
        <v>1352</v>
      </c>
      <c r="E247" s="200">
        <v>73378734</v>
      </c>
      <c r="F247" s="201"/>
    </row>
    <row r="248" spans="1:6" x14ac:dyDescent="0.3">
      <c r="A248" s="2">
        <v>34051507</v>
      </c>
      <c r="C248" s="2" t="str">
        <f t="shared" si="3"/>
        <v>34051507</v>
      </c>
      <c r="D248" s="2" t="s">
        <v>1353</v>
      </c>
      <c r="E248" s="200">
        <v>18376750</v>
      </c>
      <c r="F248" s="201"/>
    </row>
    <row r="249" spans="1:6" x14ac:dyDescent="0.3">
      <c r="A249" s="2">
        <v>34051508</v>
      </c>
      <c r="C249" s="2" t="str">
        <f t="shared" si="3"/>
        <v>34051508</v>
      </c>
      <c r="D249" s="2" t="s">
        <v>1354</v>
      </c>
      <c r="E249" s="200">
        <v>2093463784</v>
      </c>
      <c r="F249" s="201"/>
    </row>
    <row r="250" spans="1:6" x14ac:dyDescent="0.3">
      <c r="A250" s="2">
        <v>34051509</v>
      </c>
      <c r="C250" s="2" t="str">
        <f t="shared" si="3"/>
        <v>34051509</v>
      </c>
      <c r="D250" s="2" t="s">
        <v>1355</v>
      </c>
      <c r="E250" s="200">
        <v>17637051</v>
      </c>
      <c r="F250" s="201"/>
    </row>
    <row r="251" spans="1:6" x14ac:dyDescent="0.3">
      <c r="A251" s="2">
        <v>34051510</v>
      </c>
      <c r="C251" s="2" t="str">
        <f t="shared" si="3"/>
        <v>34051510</v>
      </c>
      <c r="D251" s="2" t="s">
        <v>1356</v>
      </c>
      <c r="E251" s="200">
        <v>46883785</v>
      </c>
      <c r="F251" s="201"/>
    </row>
    <row r="252" spans="1:6" x14ac:dyDescent="0.3">
      <c r="A252" s="2">
        <v>34051513</v>
      </c>
      <c r="C252" s="2" t="str">
        <f t="shared" si="3"/>
        <v>34051513</v>
      </c>
      <c r="D252" s="2" t="s">
        <v>1357</v>
      </c>
      <c r="E252" s="200">
        <v>2825967240</v>
      </c>
      <c r="F252" s="201"/>
    </row>
    <row r="253" spans="1:6" x14ac:dyDescent="0.3">
      <c r="A253" s="2">
        <v>34051515</v>
      </c>
      <c r="C253" s="2" t="str">
        <f t="shared" si="3"/>
        <v>34051515</v>
      </c>
      <c r="D253" s="2" t="s">
        <v>1358</v>
      </c>
      <c r="E253" s="200">
        <v>9400197143</v>
      </c>
      <c r="F253" s="201"/>
    </row>
    <row r="254" spans="1:6" x14ac:dyDescent="0.3">
      <c r="A254" s="2">
        <v>34051516</v>
      </c>
      <c r="C254" s="2" t="str">
        <f t="shared" si="3"/>
        <v>34051516</v>
      </c>
      <c r="D254" s="2" t="s">
        <v>1359</v>
      </c>
      <c r="E254" s="200">
        <v>928786914</v>
      </c>
      <c r="F254" s="201"/>
    </row>
    <row r="255" spans="1:6" x14ac:dyDescent="0.3">
      <c r="A255" s="2">
        <v>34051518</v>
      </c>
      <c r="C255" s="2" t="str">
        <f t="shared" si="3"/>
        <v>34051518</v>
      </c>
      <c r="D255" s="2" t="s">
        <v>1360</v>
      </c>
      <c r="E255" s="200">
        <v>59760590</v>
      </c>
      <c r="F255" s="201"/>
    </row>
    <row r="256" spans="1:6" x14ac:dyDescent="0.3">
      <c r="A256" s="2">
        <v>34051519</v>
      </c>
      <c r="C256" s="2" t="str">
        <f t="shared" si="3"/>
        <v>34051519</v>
      </c>
      <c r="D256" s="2" t="s">
        <v>1361</v>
      </c>
      <c r="E256" s="200">
        <v>188109092</v>
      </c>
      <c r="F256" s="201"/>
    </row>
    <row r="257" spans="1:6" x14ac:dyDescent="0.3">
      <c r="A257" s="2">
        <v>34052001</v>
      </c>
      <c r="C257" s="2" t="str">
        <f t="shared" si="3"/>
        <v>34052001</v>
      </c>
      <c r="D257" s="2" t="s">
        <v>1362</v>
      </c>
      <c r="E257" s="200">
        <v>8523772</v>
      </c>
      <c r="F257" s="201"/>
    </row>
    <row r="258" spans="1:6" x14ac:dyDescent="0.3">
      <c r="A258" s="2">
        <v>34052030</v>
      </c>
      <c r="C258" s="2" t="str">
        <f t="shared" si="3"/>
        <v>34052030</v>
      </c>
      <c r="D258" s="2" t="s">
        <v>1363</v>
      </c>
      <c r="E258" s="200">
        <v>3761212439</v>
      </c>
      <c r="F258" s="201"/>
    </row>
    <row r="259" spans="1:6" x14ac:dyDescent="0.3">
      <c r="A259" s="2">
        <v>34054501</v>
      </c>
      <c r="C259" s="2" t="str">
        <f t="shared" si="3"/>
        <v>34054501</v>
      </c>
      <c r="D259" s="2" t="s">
        <v>1364</v>
      </c>
      <c r="E259" s="2"/>
      <c r="F259" s="200">
        <v>52963938</v>
      </c>
    </row>
    <row r="260" spans="1:6" x14ac:dyDescent="0.3">
      <c r="A260" s="2">
        <v>34054502</v>
      </c>
      <c r="C260" s="2" t="str">
        <f t="shared" si="3"/>
        <v>34054502</v>
      </c>
      <c r="D260" s="2" t="s">
        <v>1365</v>
      </c>
      <c r="E260" s="200">
        <v>51074447</v>
      </c>
      <c r="F260" s="201"/>
    </row>
    <row r="261" spans="1:6" x14ac:dyDescent="0.3">
      <c r="A261" s="2">
        <v>39</v>
      </c>
      <c r="C261" s="2" t="str">
        <f t="shared" si="3"/>
        <v>39</v>
      </c>
      <c r="F261" s="201">
        <v>22003512934</v>
      </c>
    </row>
    <row r="262" spans="1:6" x14ac:dyDescent="0.3">
      <c r="A262" s="190"/>
      <c r="B262" s="190"/>
      <c r="C262" s="190"/>
      <c r="D262" s="190"/>
      <c r="E262" s="202">
        <f>SUM(E2:E261)</f>
        <v>445114784154.89026</v>
      </c>
      <c r="F262" s="202">
        <f>SUM(F2:F261)</f>
        <v>445114784154.89026</v>
      </c>
    </row>
    <row r="263" spans="1:6" x14ac:dyDescent="0.3">
      <c r="A263" s="190"/>
      <c r="B263" s="190"/>
      <c r="C263" s="190"/>
      <c r="D263" s="190"/>
      <c r="E263" s="202"/>
      <c r="F263" s="202">
        <f>+F262-E262</f>
        <v>0</v>
      </c>
    </row>
  </sheetData>
  <autoFilter ref="A1:F263" xr:uid="{00000000-0009-0000-0000-000003000000}"/>
  <pageMargins left="0.70866141732283472" right="0.70866141732283472" top="0.74803149606299213" bottom="0.74803149606299213" header="0.31496062992125984" footer="0.31496062992125984"/>
  <pageSetup paperSize="9" scale="1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E51"/>
  <sheetViews>
    <sheetView workbookViewId="0">
      <pane ySplit="3" topLeftCell="A4" activePane="bottomLeft" state="frozen"/>
      <selection pane="bottomLeft" activeCell="E25" sqref="E25"/>
    </sheetView>
  </sheetViews>
  <sheetFormatPr baseColWidth="10" defaultColWidth="11.453125" defaultRowHeight="13" x14ac:dyDescent="0.3"/>
  <cols>
    <col min="1" max="1" width="9.81640625" style="2" bestFit="1" customWidth="1"/>
    <col min="2" max="2" width="21.26953125" style="2" customWidth="1"/>
    <col min="3" max="3" width="33.6328125" style="2" customWidth="1"/>
    <col min="4" max="16384" width="11.453125" style="2"/>
  </cols>
  <sheetData>
    <row r="2" spans="1:4" x14ac:dyDescent="0.3">
      <c r="D2" s="2">
        <v>1000</v>
      </c>
    </row>
    <row r="3" spans="1:4" s="5" customFormat="1" x14ac:dyDescent="0.35">
      <c r="A3" s="5" t="s">
        <v>1410</v>
      </c>
      <c r="B3" s="5" t="s">
        <v>1408</v>
      </c>
      <c r="C3" s="5" t="s">
        <v>1409</v>
      </c>
    </row>
    <row r="4" spans="1:4" x14ac:dyDescent="0.3">
      <c r="A4" s="1" t="s">
        <v>1367</v>
      </c>
      <c r="B4" s="3">
        <v>993994731</v>
      </c>
      <c r="C4" s="2" t="s">
        <v>1368</v>
      </c>
      <c r="D4" s="2">
        <f>ROUND(($B4/$D$2),0)</f>
        <v>993995</v>
      </c>
    </row>
    <row r="5" spans="1:4" x14ac:dyDescent="0.3">
      <c r="A5" s="2">
        <v>81152001</v>
      </c>
      <c r="B5" s="3">
        <v>493994731</v>
      </c>
      <c r="C5" s="2" t="s">
        <v>1369</v>
      </c>
      <c r="D5" s="2">
        <f t="shared" ref="D5:D51" si="0">ROUND(($B5/$D$2),0)</f>
        <v>493995</v>
      </c>
    </row>
    <row r="6" spans="1:4" x14ac:dyDescent="0.3">
      <c r="A6" s="2">
        <v>81252001</v>
      </c>
      <c r="B6" s="3">
        <v>500000000</v>
      </c>
      <c r="C6" s="2" t="s">
        <v>1370</v>
      </c>
      <c r="D6" s="2">
        <f t="shared" si="0"/>
        <v>500000</v>
      </c>
    </row>
    <row r="7" spans="1:4" x14ac:dyDescent="0.3">
      <c r="A7" s="1" t="s">
        <v>1371</v>
      </c>
      <c r="B7" s="3">
        <v>102832650186</v>
      </c>
      <c r="C7" s="2" t="s">
        <v>1372</v>
      </c>
      <c r="D7" s="2">
        <f t="shared" si="0"/>
        <v>102832650</v>
      </c>
    </row>
    <row r="8" spans="1:4" x14ac:dyDescent="0.3">
      <c r="A8" s="2">
        <v>82010102</v>
      </c>
      <c r="B8" s="3">
        <v>2683335424</v>
      </c>
      <c r="C8" s="2" t="s">
        <v>1373</v>
      </c>
      <c r="D8" s="2">
        <f t="shared" si="0"/>
        <v>2683335</v>
      </c>
    </row>
    <row r="9" spans="1:4" x14ac:dyDescent="0.3">
      <c r="A9" s="2">
        <v>82010103</v>
      </c>
      <c r="B9" s="3">
        <v>100149314762</v>
      </c>
      <c r="C9" s="2" t="s">
        <v>1374</v>
      </c>
      <c r="D9" s="2">
        <f t="shared" si="0"/>
        <v>100149315</v>
      </c>
    </row>
    <row r="10" spans="1:4" x14ac:dyDescent="0.3">
      <c r="A10" s="1" t="s">
        <v>1375</v>
      </c>
      <c r="B10" s="3">
        <v>24446552028</v>
      </c>
      <c r="C10" s="2" t="s">
        <v>1376</v>
      </c>
      <c r="D10" s="2">
        <f t="shared" si="0"/>
        <v>24446552</v>
      </c>
    </row>
    <row r="11" spans="1:4" x14ac:dyDescent="0.3">
      <c r="A11" s="2">
        <v>83050501</v>
      </c>
      <c r="B11" s="3">
        <v>7504387128</v>
      </c>
      <c r="C11" s="2" t="s">
        <v>1377</v>
      </c>
      <c r="D11" s="2">
        <f t="shared" si="0"/>
        <v>7504387</v>
      </c>
    </row>
    <row r="12" spans="1:4" x14ac:dyDescent="0.3">
      <c r="A12" s="2">
        <v>83151601</v>
      </c>
      <c r="B12" s="3">
        <v>361490600</v>
      </c>
      <c r="C12" s="2" t="s">
        <v>766</v>
      </c>
      <c r="D12" s="2">
        <f t="shared" si="0"/>
        <v>361491</v>
      </c>
    </row>
    <row r="13" spans="1:4" x14ac:dyDescent="0.3">
      <c r="A13" s="2">
        <v>83152001</v>
      </c>
      <c r="B13" s="3">
        <v>15882728220</v>
      </c>
      <c r="C13" s="2" t="s">
        <v>767</v>
      </c>
      <c r="D13" s="2">
        <f t="shared" si="0"/>
        <v>15882728</v>
      </c>
    </row>
    <row r="14" spans="1:4" x14ac:dyDescent="0.3">
      <c r="A14" s="2">
        <v>83152401</v>
      </c>
      <c r="B14" s="3">
        <v>153543718</v>
      </c>
      <c r="C14" s="2" t="s">
        <v>1378</v>
      </c>
      <c r="D14" s="2">
        <f t="shared" si="0"/>
        <v>153544</v>
      </c>
    </row>
    <row r="15" spans="1:4" x14ac:dyDescent="0.3">
      <c r="A15" s="2">
        <v>83152801</v>
      </c>
      <c r="B15" s="3">
        <v>289624397</v>
      </c>
      <c r="C15" s="2" t="s">
        <v>775</v>
      </c>
      <c r="D15" s="2">
        <f t="shared" si="0"/>
        <v>289624</v>
      </c>
    </row>
    <row r="16" spans="1:4" x14ac:dyDescent="0.3">
      <c r="A16" s="2">
        <v>83154001</v>
      </c>
      <c r="B16" s="3">
        <v>132024074</v>
      </c>
      <c r="C16" s="2" t="s">
        <v>781</v>
      </c>
      <c r="D16" s="2">
        <f t="shared" si="0"/>
        <v>132024</v>
      </c>
    </row>
    <row r="17" spans="1:5" x14ac:dyDescent="0.3">
      <c r="A17" s="2">
        <v>83251001</v>
      </c>
      <c r="B17" s="3">
        <v>59545491</v>
      </c>
      <c r="C17" s="2" t="s">
        <v>1379</v>
      </c>
      <c r="D17" s="2">
        <f t="shared" si="0"/>
        <v>59545</v>
      </c>
    </row>
    <row r="18" spans="1:5" x14ac:dyDescent="0.3">
      <c r="A18" s="2">
        <v>83950501</v>
      </c>
      <c r="B18" s="3">
        <v>63208400</v>
      </c>
      <c r="C18" s="2" t="s">
        <v>1380</v>
      </c>
      <c r="D18" s="2">
        <f t="shared" si="0"/>
        <v>63208</v>
      </c>
    </row>
    <row r="19" spans="1:5" x14ac:dyDescent="0.3">
      <c r="A19" s="1" t="s">
        <v>1381</v>
      </c>
      <c r="B19" s="3">
        <v>-993994731</v>
      </c>
      <c r="C19" s="2" t="s">
        <v>1382</v>
      </c>
      <c r="D19" s="193">
        <f t="shared" si="0"/>
        <v>-993995</v>
      </c>
    </row>
    <row r="20" spans="1:5" x14ac:dyDescent="0.3">
      <c r="A20" s="2">
        <v>84152001</v>
      </c>
      <c r="B20" s="3">
        <v>-493994731</v>
      </c>
      <c r="C20" s="2" t="s">
        <v>1369</v>
      </c>
      <c r="D20" s="2">
        <f t="shared" si="0"/>
        <v>-493995</v>
      </c>
    </row>
    <row r="21" spans="1:5" x14ac:dyDescent="0.3">
      <c r="A21" s="2">
        <v>84252001</v>
      </c>
      <c r="B21" s="3">
        <v>-500000000</v>
      </c>
      <c r="C21" s="2" t="s">
        <v>1370</v>
      </c>
      <c r="D21" s="2">
        <f t="shared" si="0"/>
        <v>-500000</v>
      </c>
    </row>
    <row r="22" spans="1:5" x14ac:dyDescent="0.3">
      <c r="A22" s="1" t="s">
        <v>1383</v>
      </c>
      <c r="B22" s="3">
        <v>-102832650186</v>
      </c>
      <c r="C22" s="2" t="s">
        <v>1384</v>
      </c>
      <c r="D22" s="193">
        <f t="shared" si="0"/>
        <v>-102832650</v>
      </c>
    </row>
    <row r="23" spans="1:5" x14ac:dyDescent="0.3">
      <c r="A23" s="2">
        <v>85010102</v>
      </c>
      <c r="B23" s="3">
        <v>-2683335424</v>
      </c>
      <c r="C23" s="2" t="s">
        <v>1385</v>
      </c>
      <c r="D23" s="2">
        <f t="shared" si="0"/>
        <v>-2683335</v>
      </c>
    </row>
    <row r="24" spans="1:5" x14ac:dyDescent="0.3">
      <c r="A24" s="2">
        <v>85010103</v>
      </c>
      <c r="B24" s="3">
        <v>-100149314762</v>
      </c>
      <c r="C24" s="2" t="s">
        <v>1386</v>
      </c>
      <c r="D24" s="2">
        <f t="shared" si="0"/>
        <v>-100149315</v>
      </c>
    </row>
    <row r="25" spans="1:5" x14ac:dyDescent="0.3">
      <c r="A25" s="1" t="s">
        <v>1387</v>
      </c>
      <c r="B25" s="3">
        <v>-24446552028</v>
      </c>
      <c r="C25" s="2" t="s">
        <v>1388</v>
      </c>
      <c r="D25" s="193">
        <f t="shared" si="0"/>
        <v>-24446552</v>
      </c>
      <c r="E25" s="2">
        <f>+D19+D22+D25</f>
        <v>-128273197</v>
      </c>
    </row>
    <row r="26" spans="1:5" x14ac:dyDescent="0.3">
      <c r="A26" s="2">
        <v>86050501</v>
      </c>
      <c r="B26" s="3">
        <v>-7504387128</v>
      </c>
      <c r="C26" s="2" t="s">
        <v>1377</v>
      </c>
      <c r="D26" s="2">
        <f t="shared" si="0"/>
        <v>-7504387</v>
      </c>
    </row>
    <row r="27" spans="1:5" x14ac:dyDescent="0.3">
      <c r="A27" s="2">
        <v>86151601</v>
      </c>
      <c r="B27" s="3">
        <v>-361490600</v>
      </c>
      <c r="C27" s="2" t="s">
        <v>766</v>
      </c>
      <c r="D27" s="2">
        <f t="shared" si="0"/>
        <v>-361491</v>
      </c>
    </row>
    <row r="28" spans="1:5" x14ac:dyDescent="0.3">
      <c r="A28" s="2">
        <v>86152001</v>
      </c>
      <c r="B28" s="3">
        <v>-15882728220</v>
      </c>
      <c r="C28" s="2" t="s">
        <v>767</v>
      </c>
      <c r="D28" s="2">
        <f t="shared" si="0"/>
        <v>-15882728</v>
      </c>
    </row>
    <row r="29" spans="1:5" x14ac:dyDescent="0.3">
      <c r="A29" s="2">
        <v>86152401</v>
      </c>
      <c r="B29" s="3">
        <v>-153543718</v>
      </c>
      <c r="C29" s="2" t="s">
        <v>1378</v>
      </c>
      <c r="D29" s="2">
        <f t="shared" si="0"/>
        <v>-153544</v>
      </c>
    </row>
    <row r="30" spans="1:5" x14ac:dyDescent="0.3">
      <c r="A30" s="2">
        <v>86152801</v>
      </c>
      <c r="B30" s="3">
        <v>-289624397</v>
      </c>
      <c r="C30" s="2" t="s">
        <v>775</v>
      </c>
      <c r="D30" s="2">
        <f t="shared" si="0"/>
        <v>-289624</v>
      </c>
    </row>
    <row r="31" spans="1:5" x14ac:dyDescent="0.3">
      <c r="A31" s="2">
        <v>86154001</v>
      </c>
      <c r="B31" s="3">
        <v>-132024074</v>
      </c>
      <c r="C31" s="2" t="s">
        <v>781</v>
      </c>
      <c r="D31" s="2">
        <f t="shared" si="0"/>
        <v>-132024</v>
      </c>
    </row>
    <row r="32" spans="1:5" x14ac:dyDescent="0.3">
      <c r="A32" s="2">
        <v>86251001</v>
      </c>
      <c r="B32" s="3">
        <v>-59545491</v>
      </c>
      <c r="C32" s="2" t="s">
        <v>1379</v>
      </c>
      <c r="D32" s="2">
        <f t="shared" si="0"/>
        <v>-59545</v>
      </c>
    </row>
    <row r="33" spans="1:5" x14ac:dyDescent="0.3">
      <c r="A33" s="2">
        <v>86950501</v>
      </c>
      <c r="B33" s="3">
        <v>-63208400</v>
      </c>
      <c r="C33" s="2" t="s">
        <v>1380</v>
      </c>
      <c r="D33" s="2">
        <f t="shared" si="0"/>
        <v>-63208</v>
      </c>
    </row>
    <row r="34" spans="1:5" x14ac:dyDescent="0.3">
      <c r="A34" s="1" t="s">
        <v>1389</v>
      </c>
      <c r="B34" s="3">
        <v>-1893791599</v>
      </c>
      <c r="C34" s="2" t="s">
        <v>1390</v>
      </c>
      <c r="D34" s="2">
        <f t="shared" si="0"/>
        <v>-1893792</v>
      </c>
    </row>
    <row r="35" spans="1:5" x14ac:dyDescent="0.3">
      <c r="A35" s="2">
        <v>91151504</v>
      </c>
      <c r="B35" s="3">
        <v>-493791599</v>
      </c>
      <c r="C35" s="2" t="s">
        <v>1391</v>
      </c>
      <c r="D35" s="2">
        <f t="shared" si="0"/>
        <v>-493792</v>
      </c>
    </row>
    <row r="36" spans="1:5" x14ac:dyDescent="0.3">
      <c r="A36" s="2">
        <v>91950301</v>
      </c>
      <c r="B36" s="3">
        <v>-1400000000</v>
      </c>
      <c r="C36" s="2" t="s">
        <v>1392</v>
      </c>
      <c r="D36" s="2">
        <f t="shared" si="0"/>
        <v>-1400000</v>
      </c>
    </row>
    <row r="37" spans="1:5" x14ac:dyDescent="0.3">
      <c r="A37" s="1" t="s">
        <v>1393</v>
      </c>
      <c r="B37" s="3">
        <v>-105074257003</v>
      </c>
      <c r="C37" s="2" t="s">
        <v>1394</v>
      </c>
      <c r="D37" s="2">
        <f t="shared" si="0"/>
        <v>-105074257</v>
      </c>
    </row>
    <row r="38" spans="1:5" x14ac:dyDescent="0.3">
      <c r="A38" s="2">
        <v>92010101</v>
      </c>
      <c r="B38" s="3">
        <v>-99142469069</v>
      </c>
      <c r="C38" s="2" t="s">
        <v>1395</v>
      </c>
      <c r="D38" s="2">
        <f t="shared" si="0"/>
        <v>-99142469</v>
      </c>
    </row>
    <row r="39" spans="1:5" x14ac:dyDescent="0.3">
      <c r="A39" s="2">
        <v>92010102</v>
      </c>
      <c r="B39" s="3">
        <v>-1006845693</v>
      </c>
      <c r="C39" s="2" t="s">
        <v>1396</v>
      </c>
      <c r="D39" s="2">
        <f t="shared" si="0"/>
        <v>-1006846</v>
      </c>
    </row>
    <row r="40" spans="1:5" x14ac:dyDescent="0.3">
      <c r="A40" s="2">
        <v>92010103</v>
      </c>
      <c r="B40" s="3">
        <v>-2483484064</v>
      </c>
      <c r="C40" s="2" t="s">
        <v>1397</v>
      </c>
      <c r="D40" s="2">
        <f t="shared" si="0"/>
        <v>-2483484</v>
      </c>
    </row>
    <row r="41" spans="1:5" x14ac:dyDescent="0.3">
      <c r="A41" s="2">
        <v>92019901</v>
      </c>
      <c r="B41" s="3">
        <v>-794502177</v>
      </c>
      <c r="C41" s="2" t="s">
        <v>1398</v>
      </c>
      <c r="D41" s="2">
        <f t="shared" si="0"/>
        <v>-794502</v>
      </c>
    </row>
    <row r="42" spans="1:5" x14ac:dyDescent="0.3">
      <c r="A42" s="2">
        <v>92020101</v>
      </c>
      <c r="B42" s="3">
        <v>-1646956000</v>
      </c>
      <c r="C42" s="2" t="s">
        <v>1399</v>
      </c>
      <c r="D42" s="2">
        <f t="shared" si="0"/>
        <v>-1646956</v>
      </c>
    </row>
    <row r="43" spans="1:5" x14ac:dyDescent="0.3">
      <c r="A43" s="1" t="s">
        <v>1400</v>
      </c>
      <c r="B43" s="3">
        <v>1893791599</v>
      </c>
      <c r="C43" s="2" t="s">
        <v>1401</v>
      </c>
      <c r="D43" s="193">
        <f t="shared" si="0"/>
        <v>1893792</v>
      </c>
      <c r="E43" s="2">
        <f>+D43+D46</f>
        <v>106968049</v>
      </c>
    </row>
    <row r="44" spans="1:5" x14ac:dyDescent="0.3">
      <c r="A44" s="2">
        <v>94151504</v>
      </c>
      <c r="B44" s="3">
        <v>493791599</v>
      </c>
      <c r="C44" s="2" t="s">
        <v>1402</v>
      </c>
      <c r="D44" s="2">
        <f t="shared" si="0"/>
        <v>493792</v>
      </c>
    </row>
    <row r="45" spans="1:5" x14ac:dyDescent="0.3">
      <c r="A45" s="2">
        <v>94950301</v>
      </c>
      <c r="B45" s="3">
        <v>1400000000</v>
      </c>
      <c r="C45" s="2" t="s">
        <v>1392</v>
      </c>
      <c r="D45" s="2">
        <f t="shared" si="0"/>
        <v>1400000</v>
      </c>
    </row>
    <row r="46" spans="1:5" x14ac:dyDescent="0.3">
      <c r="A46" s="1" t="s">
        <v>1403</v>
      </c>
      <c r="B46" s="3">
        <v>105074257003</v>
      </c>
      <c r="C46" s="2" t="s">
        <v>1404</v>
      </c>
      <c r="D46" s="193">
        <f t="shared" si="0"/>
        <v>105074257</v>
      </c>
    </row>
    <row r="47" spans="1:5" x14ac:dyDescent="0.3">
      <c r="A47" s="2">
        <v>95010101</v>
      </c>
      <c r="B47" s="3">
        <v>99142469069</v>
      </c>
      <c r="C47" s="2" t="s">
        <v>1405</v>
      </c>
      <c r="D47" s="2">
        <f t="shared" si="0"/>
        <v>99142469</v>
      </c>
    </row>
    <row r="48" spans="1:5" x14ac:dyDescent="0.3">
      <c r="A48" s="2">
        <v>95010102</v>
      </c>
      <c r="B48" s="3">
        <v>1006845693</v>
      </c>
      <c r="C48" s="2" t="s">
        <v>1396</v>
      </c>
      <c r="D48" s="2">
        <f t="shared" si="0"/>
        <v>1006846</v>
      </c>
    </row>
    <row r="49" spans="1:4" x14ac:dyDescent="0.3">
      <c r="A49" s="2">
        <v>95010103</v>
      </c>
      <c r="B49" s="3">
        <v>2483484064</v>
      </c>
      <c r="C49" s="2" t="s">
        <v>1397</v>
      </c>
      <c r="D49" s="2">
        <f t="shared" si="0"/>
        <v>2483484</v>
      </c>
    </row>
    <row r="50" spans="1:4" x14ac:dyDescent="0.3">
      <c r="A50" s="2">
        <v>95019901</v>
      </c>
      <c r="B50" s="3">
        <v>794502177</v>
      </c>
      <c r="C50" s="2" t="s">
        <v>1398</v>
      </c>
      <c r="D50" s="2">
        <f t="shared" si="0"/>
        <v>794502</v>
      </c>
    </row>
    <row r="51" spans="1:4" x14ac:dyDescent="0.3">
      <c r="A51" s="2">
        <v>95020101</v>
      </c>
      <c r="B51" s="3">
        <v>1646956000</v>
      </c>
      <c r="C51" s="2" t="s">
        <v>1406</v>
      </c>
      <c r="D51" s="2">
        <f t="shared" si="0"/>
        <v>1646956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20"/>
  <sheetViews>
    <sheetView showGridLines="0" workbookViewId="0">
      <selection activeCell="C4" sqref="C4"/>
    </sheetView>
  </sheetViews>
  <sheetFormatPr baseColWidth="10" defaultColWidth="15.1796875" defaultRowHeight="13" x14ac:dyDescent="0.3"/>
  <cols>
    <col min="1" max="1" width="46.54296875" style="2" bestFit="1" customWidth="1"/>
    <col min="2" max="3" width="16.26953125" style="8" bestFit="1" customWidth="1"/>
    <col min="4" max="4" width="15.90625" style="8" bestFit="1" customWidth="1"/>
    <col min="5" max="254" width="11.453125" style="2" customWidth="1"/>
    <col min="255" max="255" width="46.54296875" style="2" bestFit="1" customWidth="1"/>
    <col min="256" max="16384" width="15.1796875" style="2"/>
  </cols>
  <sheetData>
    <row r="1" spans="1:4" x14ac:dyDescent="0.3">
      <c r="A1" s="213" t="s">
        <v>3419</v>
      </c>
      <c r="B1" s="213"/>
      <c r="C1" s="213"/>
      <c r="D1" s="213"/>
    </row>
    <row r="2" spans="1:4" x14ac:dyDescent="0.3">
      <c r="A2" s="213" t="s">
        <v>3420</v>
      </c>
      <c r="B2" s="213"/>
      <c r="C2" s="213"/>
      <c r="D2" s="213"/>
    </row>
    <row r="3" spans="1:4" ht="13.5" thickBot="1" x14ac:dyDescent="0.35">
      <c r="B3" s="186" t="s">
        <v>3363</v>
      </c>
      <c r="C3" s="186" t="s">
        <v>3421</v>
      </c>
      <c r="D3" s="186" t="s">
        <v>3422</v>
      </c>
    </row>
    <row r="4" spans="1:4" s="14" customFormat="1" x14ac:dyDescent="0.3">
      <c r="A4" s="187" t="s">
        <v>3423</v>
      </c>
      <c r="B4" s="188">
        <f>SUM(B5:B11)</f>
        <v>79047300000</v>
      </c>
      <c r="C4" s="188">
        <f>SUM(C5:C11)</f>
        <v>112132605000</v>
      </c>
      <c r="D4" s="188">
        <f>SUM(D5:D11)</f>
        <v>33085305000</v>
      </c>
    </row>
    <row r="5" spans="1:4" x14ac:dyDescent="0.3">
      <c r="A5" s="2" t="s">
        <v>3424</v>
      </c>
      <c r="B5" s="8">
        <v>77199045000</v>
      </c>
      <c r="C5" s="8">
        <v>110284350000</v>
      </c>
      <c r="D5" s="8">
        <f>+C5-B5</f>
        <v>33085305000</v>
      </c>
    </row>
    <row r="6" spans="1:4" x14ac:dyDescent="0.3">
      <c r="A6" s="2" t="s">
        <v>3425</v>
      </c>
      <c r="B6" s="8">
        <v>598500000</v>
      </c>
      <c r="C6" s="8">
        <v>598500000</v>
      </c>
      <c r="D6" s="8">
        <f t="shared" ref="D6:D19" si="0">+C6-B6</f>
        <v>0</v>
      </c>
    </row>
    <row r="7" spans="1:4" x14ac:dyDescent="0.3">
      <c r="A7" s="2" t="s">
        <v>3426</v>
      </c>
      <c r="B7" s="8">
        <v>277200000</v>
      </c>
      <c r="C7" s="8">
        <v>277200000</v>
      </c>
      <c r="D7" s="8">
        <f t="shared" si="0"/>
        <v>0</v>
      </c>
    </row>
    <row r="8" spans="1:4" x14ac:dyDescent="0.3">
      <c r="A8" s="2" t="s">
        <v>3427</v>
      </c>
      <c r="B8" s="8">
        <v>285375000</v>
      </c>
      <c r="C8" s="8">
        <v>285375000</v>
      </c>
      <c r="D8" s="8">
        <f t="shared" si="0"/>
        <v>0</v>
      </c>
    </row>
    <row r="9" spans="1:4" x14ac:dyDescent="0.3">
      <c r="A9" s="2" t="s">
        <v>3428</v>
      </c>
      <c r="B9" s="8">
        <v>225000000</v>
      </c>
      <c r="C9" s="8">
        <v>225000000</v>
      </c>
      <c r="D9" s="8">
        <f t="shared" si="0"/>
        <v>0</v>
      </c>
    </row>
    <row r="10" spans="1:4" x14ac:dyDescent="0.3">
      <c r="A10" s="2" t="s">
        <v>3429</v>
      </c>
      <c r="B10" s="8">
        <v>174900000</v>
      </c>
      <c r="C10" s="8">
        <v>174900000</v>
      </c>
      <c r="D10" s="8">
        <f t="shared" si="0"/>
        <v>0</v>
      </c>
    </row>
    <row r="11" spans="1:4" x14ac:dyDescent="0.3">
      <c r="A11" s="2" t="s">
        <v>3430</v>
      </c>
      <c r="B11" s="8">
        <v>287280000</v>
      </c>
      <c r="C11" s="8">
        <v>287280000</v>
      </c>
      <c r="D11" s="8">
        <f t="shared" si="0"/>
        <v>0</v>
      </c>
    </row>
    <row r="12" spans="1:4" s="14" customFormat="1" x14ac:dyDescent="0.3">
      <c r="A12" s="187" t="s">
        <v>3431</v>
      </c>
      <c r="B12" s="188">
        <f>SUM(B13:B19)</f>
        <v>24949566930</v>
      </c>
      <c r="C12" s="188">
        <f>SUM(C13:C19)</f>
        <v>38914395789</v>
      </c>
      <c r="D12" s="188">
        <f>SUM(D13:D19)</f>
        <v>13964828859</v>
      </c>
    </row>
    <row r="13" spans="1:4" x14ac:dyDescent="0.3">
      <c r="A13" s="2" t="s">
        <v>3432</v>
      </c>
      <c r="B13" s="8">
        <f>22139342430+1322400500</f>
        <v>23461742930</v>
      </c>
      <c r="C13" s="8">
        <v>37426571789</v>
      </c>
      <c r="D13" s="8">
        <f t="shared" si="0"/>
        <v>13964828859</v>
      </c>
    </row>
    <row r="14" spans="1:4" x14ac:dyDescent="0.3">
      <c r="A14" s="2" t="s">
        <v>3425</v>
      </c>
      <c r="B14" s="8">
        <v>610340000</v>
      </c>
      <c r="C14" s="8">
        <v>610340000</v>
      </c>
      <c r="D14" s="8">
        <f t="shared" si="0"/>
        <v>0</v>
      </c>
    </row>
    <row r="15" spans="1:4" x14ac:dyDescent="0.3">
      <c r="A15" s="2" t="s">
        <v>3426</v>
      </c>
      <c r="B15" s="8">
        <v>215672000</v>
      </c>
      <c r="C15" s="8">
        <v>215672000</v>
      </c>
      <c r="D15" s="8">
        <f t="shared" si="0"/>
        <v>0</v>
      </c>
    </row>
    <row r="16" spans="1:4" x14ac:dyDescent="0.3">
      <c r="A16" s="2" t="s">
        <v>3427</v>
      </c>
      <c r="B16" s="8">
        <v>125699000</v>
      </c>
      <c r="C16" s="8">
        <v>125699000</v>
      </c>
      <c r="D16" s="8">
        <f t="shared" si="0"/>
        <v>0</v>
      </c>
    </row>
    <row r="17" spans="1:4" x14ac:dyDescent="0.3">
      <c r="A17" s="2" t="s">
        <v>3428</v>
      </c>
      <c r="B17" s="8">
        <v>225000000</v>
      </c>
      <c r="C17" s="8">
        <v>225000000</v>
      </c>
      <c r="D17" s="8">
        <f t="shared" si="0"/>
        <v>0</v>
      </c>
    </row>
    <row r="18" spans="1:4" x14ac:dyDescent="0.3">
      <c r="A18" s="2" t="s">
        <v>3429</v>
      </c>
      <c r="B18" s="8">
        <v>169893000</v>
      </c>
      <c r="C18" s="8">
        <v>169893000</v>
      </c>
      <c r="D18" s="8">
        <f t="shared" si="0"/>
        <v>0</v>
      </c>
    </row>
    <row r="19" spans="1:4" x14ac:dyDescent="0.3">
      <c r="A19" s="2" t="s">
        <v>3430</v>
      </c>
      <c r="B19" s="8">
        <v>141220000</v>
      </c>
      <c r="C19" s="8">
        <v>141220000</v>
      </c>
      <c r="D19" s="8">
        <f t="shared" si="0"/>
        <v>0</v>
      </c>
    </row>
    <row r="20" spans="1:4" x14ac:dyDescent="0.3">
      <c r="B20" s="189">
        <f>+B12+B4</f>
        <v>103996866930</v>
      </c>
      <c r="C20" s="189">
        <f>+C12+C4</f>
        <v>151047000789</v>
      </c>
      <c r="D20" s="189">
        <f>+D12+D4</f>
        <v>47050133859</v>
      </c>
    </row>
  </sheetData>
  <mergeCells count="2">
    <mergeCell ref="A1:D1"/>
    <mergeCell ref="A2:D2"/>
  </mergeCells>
  <pageMargins left="0.7" right="0.7" top="0.75" bottom="0.75" header="0.3" footer="0.3"/>
  <ignoredErrors>
    <ignoredError sqref="D12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999"/>
  <sheetViews>
    <sheetView topLeftCell="I1" workbookViewId="0">
      <pane ySplit="1" topLeftCell="A974" activePane="bottomLeft" state="frozen"/>
      <selection activeCell="B1" sqref="B1"/>
      <selection pane="bottomLeft" activeCell="N998" sqref="N998"/>
    </sheetView>
  </sheetViews>
  <sheetFormatPr baseColWidth="10" defaultColWidth="11.453125" defaultRowHeight="13" x14ac:dyDescent="0.3"/>
  <cols>
    <col min="1" max="1" width="4" style="19" bestFit="1" customWidth="1"/>
    <col min="2" max="2" width="19.08984375" style="19" bestFit="1" customWidth="1"/>
    <col min="3" max="3" width="46.90625" style="19" bestFit="1" customWidth="1"/>
    <col min="4" max="4" width="10.36328125" style="19" bestFit="1" customWidth="1"/>
    <col min="5" max="5" width="15.36328125" style="151" bestFit="1" customWidth="1"/>
    <col min="6" max="6" width="13.453125" style="151" bestFit="1" customWidth="1"/>
    <col min="7" max="7" width="27.7265625" style="151" bestFit="1" customWidth="1"/>
    <col min="8" max="8" width="10.90625" style="151" bestFit="1" customWidth="1"/>
    <col min="9" max="9" width="14.08984375" style="151" bestFit="1" customWidth="1"/>
    <col min="10" max="10" width="18" style="19" bestFit="1" customWidth="1"/>
    <col min="11" max="11" width="14.54296875" style="135" bestFit="1" customWidth="1"/>
    <col min="12" max="12" width="10.6328125" style="19" customWidth="1"/>
    <col min="13" max="13" width="13.54296875" style="135" bestFit="1" customWidth="1"/>
    <col min="14" max="14" width="17.7265625" style="19" bestFit="1" customWidth="1"/>
    <col min="15" max="15" width="6.1796875" style="19" bestFit="1" customWidth="1"/>
    <col min="16" max="16" width="19.26953125" style="19" bestFit="1" customWidth="1"/>
    <col min="17" max="17" width="14.81640625" style="135" bestFit="1" customWidth="1"/>
    <col min="18" max="16384" width="11.453125" style="19"/>
  </cols>
  <sheetData>
    <row r="1" spans="1:17" ht="39.5" thickBot="1" x14ac:dyDescent="0.35">
      <c r="B1" s="20" t="s">
        <v>1427</v>
      </c>
      <c r="C1" s="20" t="s">
        <v>1428</v>
      </c>
      <c r="D1" s="20" t="s">
        <v>1429</v>
      </c>
      <c r="E1" s="20" t="s">
        <v>1430</v>
      </c>
      <c r="F1" s="20" t="s">
        <v>1431</v>
      </c>
      <c r="G1" s="20" t="s">
        <v>1432</v>
      </c>
      <c r="H1" s="20" t="s">
        <v>1433</v>
      </c>
      <c r="I1" s="20" t="s">
        <v>1434</v>
      </c>
      <c r="J1" s="21" t="s">
        <v>1435</v>
      </c>
      <c r="K1" s="22" t="s">
        <v>1436</v>
      </c>
      <c r="L1" s="20" t="s">
        <v>1437</v>
      </c>
      <c r="M1" s="22" t="s">
        <v>1438</v>
      </c>
      <c r="N1" s="20" t="s">
        <v>1439</v>
      </c>
      <c r="P1" s="19" t="s">
        <v>3415</v>
      </c>
      <c r="Q1" s="135" t="s">
        <v>3416</v>
      </c>
    </row>
    <row r="2" spans="1:17" x14ac:dyDescent="0.3">
      <c r="A2" s="19">
        <v>72</v>
      </c>
      <c r="B2" s="23" t="s">
        <v>1440</v>
      </c>
      <c r="C2" s="24" t="s">
        <v>1441</v>
      </c>
      <c r="D2" s="24" t="s">
        <v>1442</v>
      </c>
      <c r="E2" s="25" t="s">
        <v>1443</v>
      </c>
      <c r="F2" s="25">
        <v>5121</v>
      </c>
      <c r="G2" s="25" t="s">
        <v>1444</v>
      </c>
      <c r="H2" s="25" t="s">
        <v>1445</v>
      </c>
      <c r="I2" s="25">
        <v>200709</v>
      </c>
      <c r="J2" s="26">
        <v>464000</v>
      </c>
      <c r="K2" s="27">
        <v>19600</v>
      </c>
      <c r="L2" s="28">
        <v>23</v>
      </c>
      <c r="M2" s="29">
        <v>509332.32742361369</v>
      </c>
      <c r="N2" s="30">
        <v>196000</v>
      </c>
      <c r="O2" s="19" t="s">
        <v>1446</v>
      </c>
      <c r="P2" s="172">
        <f>+(N2-K2)</f>
        <v>176400</v>
      </c>
      <c r="Q2" s="135">
        <f>+(P2/L2)/12</f>
        <v>639.13043478260863</v>
      </c>
    </row>
    <row r="3" spans="1:17" x14ac:dyDescent="0.3">
      <c r="A3" s="19">
        <v>73</v>
      </c>
      <c r="B3" s="31" t="s">
        <v>1447</v>
      </c>
      <c r="C3" s="32" t="s">
        <v>1448</v>
      </c>
      <c r="D3" s="24" t="s">
        <v>1442</v>
      </c>
      <c r="E3" s="33" t="s">
        <v>1443</v>
      </c>
      <c r="F3" s="33">
        <v>5115</v>
      </c>
      <c r="G3" s="33" t="s">
        <v>1449</v>
      </c>
      <c r="H3" s="33" t="s">
        <v>1445</v>
      </c>
      <c r="I3" s="33">
        <v>200805</v>
      </c>
      <c r="J3" s="34">
        <v>501120</v>
      </c>
      <c r="K3" s="35">
        <v>19900</v>
      </c>
      <c r="L3" s="36">
        <v>24</v>
      </c>
      <c r="M3" s="37">
        <v>476642.38118372788</v>
      </c>
      <c r="N3" s="38">
        <v>199000</v>
      </c>
      <c r="O3" s="19" t="s">
        <v>1446</v>
      </c>
      <c r="P3" s="172">
        <f t="shared" ref="P3:P66" si="0">+(N3-K3)</f>
        <v>179100</v>
      </c>
      <c r="Q3" s="135">
        <f t="shared" ref="Q3:Q66" si="1">+(P3/L3)/12</f>
        <v>621.875</v>
      </c>
    </row>
    <row r="4" spans="1:17" x14ac:dyDescent="0.3">
      <c r="A4" s="19">
        <v>80</v>
      </c>
      <c r="B4" s="31" t="s">
        <v>1450</v>
      </c>
      <c r="C4" s="32" t="s">
        <v>1451</v>
      </c>
      <c r="D4" s="24" t="s">
        <v>1442</v>
      </c>
      <c r="E4" s="33"/>
      <c r="F4" s="33">
        <v>5106</v>
      </c>
      <c r="G4" s="33" t="s">
        <v>1452</v>
      </c>
      <c r="H4" s="33" t="s">
        <v>1445</v>
      </c>
      <c r="I4" s="33">
        <v>194705</v>
      </c>
      <c r="J4" s="34">
        <v>2148</v>
      </c>
      <c r="K4" s="35">
        <v>0</v>
      </c>
      <c r="L4" s="36">
        <v>10</v>
      </c>
      <c r="M4" s="35">
        <v>500000</v>
      </c>
      <c r="N4" s="38">
        <v>61000</v>
      </c>
      <c r="O4" s="19" t="s">
        <v>1446</v>
      </c>
      <c r="P4" s="172">
        <f t="shared" si="0"/>
        <v>61000</v>
      </c>
      <c r="Q4" s="135">
        <f t="shared" si="1"/>
        <v>508.33333333333331</v>
      </c>
    </row>
    <row r="5" spans="1:17" x14ac:dyDescent="0.3">
      <c r="A5" s="19">
        <v>81</v>
      </c>
      <c r="B5" s="31" t="s">
        <v>1453</v>
      </c>
      <c r="C5" s="32" t="s">
        <v>1454</v>
      </c>
      <c r="D5" s="24" t="s">
        <v>1442</v>
      </c>
      <c r="E5" s="33"/>
      <c r="F5" s="33">
        <v>5106</v>
      </c>
      <c r="G5" s="33" t="s">
        <v>1452</v>
      </c>
      <c r="H5" s="33" t="s">
        <v>1445</v>
      </c>
      <c r="I5" s="33">
        <v>195405</v>
      </c>
      <c r="J5" s="34">
        <v>2242</v>
      </c>
      <c r="K5" s="35">
        <v>0</v>
      </c>
      <c r="L5" s="36">
        <v>10</v>
      </c>
      <c r="M5" s="35">
        <v>800000</v>
      </c>
      <c r="N5" s="38">
        <v>98000</v>
      </c>
      <c r="O5" s="19" t="s">
        <v>1446</v>
      </c>
      <c r="P5" s="172">
        <f t="shared" si="0"/>
        <v>98000</v>
      </c>
      <c r="Q5" s="135">
        <f t="shared" si="1"/>
        <v>816.66666666666663</v>
      </c>
    </row>
    <row r="6" spans="1:17" x14ac:dyDescent="0.3">
      <c r="A6" s="19">
        <v>82</v>
      </c>
      <c r="B6" s="31" t="s">
        <v>1455</v>
      </c>
      <c r="C6" s="32" t="s">
        <v>1456</v>
      </c>
      <c r="D6" s="24" t="s">
        <v>1442</v>
      </c>
      <c r="E6" s="33"/>
      <c r="F6" s="33">
        <v>5106</v>
      </c>
      <c r="G6" s="33" t="s">
        <v>1452</v>
      </c>
      <c r="H6" s="33" t="s">
        <v>1445</v>
      </c>
      <c r="I6" s="33">
        <v>195509</v>
      </c>
      <c r="J6" s="34">
        <v>1772</v>
      </c>
      <c r="K6" s="35">
        <v>0</v>
      </c>
      <c r="L6" s="36">
        <v>10</v>
      </c>
      <c r="M6" s="35">
        <v>500000</v>
      </c>
      <c r="N6" s="38">
        <v>61000</v>
      </c>
      <c r="O6" s="19" t="s">
        <v>1446</v>
      </c>
      <c r="P6" s="172">
        <f t="shared" si="0"/>
        <v>61000</v>
      </c>
      <c r="Q6" s="135">
        <f t="shared" si="1"/>
        <v>508.33333333333331</v>
      </c>
    </row>
    <row r="7" spans="1:17" x14ac:dyDescent="0.3">
      <c r="A7" s="19">
        <v>83</v>
      </c>
      <c r="B7" s="31" t="s">
        <v>1457</v>
      </c>
      <c r="C7" s="32" t="s">
        <v>1458</v>
      </c>
      <c r="D7" s="24" t="s">
        <v>1442</v>
      </c>
      <c r="E7" s="33"/>
      <c r="F7" s="33">
        <v>5106</v>
      </c>
      <c r="G7" s="33" t="s">
        <v>1452</v>
      </c>
      <c r="H7" s="33" t="s">
        <v>1445</v>
      </c>
      <c r="I7" s="33">
        <v>194805</v>
      </c>
      <c r="J7" s="34">
        <v>1377</v>
      </c>
      <c r="K7" s="35">
        <v>0</v>
      </c>
      <c r="L7" s="36">
        <v>10</v>
      </c>
      <c r="M7" s="35">
        <v>500000</v>
      </c>
      <c r="N7" s="38">
        <v>61000</v>
      </c>
      <c r="O7" s="19" t="s">
        <v>1446</v>
      </c>
      <c r="P7" s="172">
        <f t="shared" si="0"/>
        <v>61000</v>
      </c>
      <c r="Q7" s="135">
        <f t="shared" si="1"/>
        <v>508.33333333333331</v>
      </c>
    </row>
    <row r="8" spans="1:17" x14ac:dyDescent="0.3">
      <c r="A8" s="19">
        <v>84</v>
      </c>
      <c r="B8" s="31" t="s">
        <v>1459</v>
      </c>
      <c r="C8" s="32" t="s">
        <v>1460</v>
      </c>
      <c r="D8" s="24" t="s">
        <v>1442</v>
      </c>
      <c r="E8" s="33"/>
      <c r="F8" s="33">
        <v>5106</v>
      </c>
      <c r="G8" s="33" t="s">
        <v>1452</v>
      </c>
      <c r="H8" s="33" t="s">
        <v>1445</v>
      </c>
      <c r="I8" s="33">
        <v>194910</v>
      </c>
      <c r="J8" s="34">
        <v>1569</v>
      </c>
      <c r="K8" s="35">
        <v>0</v>
      </c>
      <c r="L8" s="36">
        <v>10</v>
      </c>
      <c r="M8" s="35">
        <v>500000</v>
      </c>
      <c r="N8" s="38">
        <v>61000</v>
      </c>
      <c r="O8" s="19" t="s">
        <v>1446</v>
      </c>
      <c r="P8" s="172">
        <f t="shared" si="0"/>
        <v>61000</v>
      </c>
      <c r="Q8" s="135">
        <f t="shared" si="1"/>
        <v>508.33333333333331</v>
      </c>
    </row>
    <row r="9" spans="1:17" x14ac:dyDescent="0.3">
      <c r="A9" s="19">
        <v>85</v>
      </c>
      <c r="B9" s="31" t="s">
        <v>1461</v>
      </c>
      <c r="C9" s="32" t="s">
        <v>1462</v>
      </c>
      <c r="D9" s="24" t="s">
        <v>1442</v>
      </c>
      <c r="E9" s="33"/>
      <c r="F9" s="33">
        <v>5106</v>
      </c>
      <c r="G9" s="33" t="s">
        <v>1452</v>
      </c>
      <c r="H9" s="33" t="s">
        <v>1445</v>
      </c>
      <c r="I9" s="33">
        <v>196008</v>
      </c>
      <c r="J9" s="34">
        <v>58394</v>
      </c>
      <c r="K9" s="35">
        <v>0</v>
      </c>
      <c r="L9" s="36">
        <v>10</v>
      </c>
      <c r="M9" s="35">
        <v>1000000</v>
      </c>
      <c r="N9" s="38">
        <v>122000</v>
      </c>
      <c r="O9" s="19" t="s">
        <v>1446</v>
      </c>
      <c r="P9" s="172">
        <f t="shared" si="0"/>
        <v>122000</v>
      </c>
      <c r="Q9" s="135">
        <f t="shared" si="1"/>
        <v>1016.6666666666666</v>
      </c>
    </row>
    <row r="10" spans="1:17" x14ac:dyDescent="0.3">
      <c r="A10" s="19">
        <v>86</v>
      </c>
      <c r="B10" s="31" t="s">
        <v>1463</v>
      </c>
      <c r="C10" s="32" t="s">
        <v>1464</v>
      </c>
      <c r="D10" s="24" t="s">
        <v>1442</v>
      </c>
      <c r="E10" s="33"/>
      <c r="F10" s="33">
        <v>5106</v>
      </c>
      <c r="G10" s="33" t="s">
        <v>1452</v>
      </c>
      <c r="H10" s="33" t="s">
        <v>1445</v>
      </c>
      <c r="I10" s="33">
        <v>195206</v>
      </c>
      <c r="J10" s="34">
        <v>20330</v>
      </c>
      <c r="K10" s="35">
        <v>0</v>
      </c>
      <c r="L10" s="36">
        <v>10</v>
      </c>
      <c r="M10" s="35">
        <v>800000</v>
      </c>
      <c r="N10" s="38">
        <v>98000</v>
      </c>
      <c r="O10" s="19" t="s">
        <v>1446</v>
      </c>
      <c r="P10" s="172">
        <f t="shared" si="0"/>
        <v>98000</v>
      </c>
      <c r="Q10" s="135">
        <f t="shared" si="1"/>
        <v>816.66666666666663</v>
      </c>
    </row>
    <row r="11" spans="1:17" x14ac:dyDescent="0.3">
      <c r="A11" s="19">
        <v>87</v>
      </c>
      <c r="B11" s="31" t="s">
        <v>1465</v>
      </c>
      <c r="C11" s="32" t="s">
        <v>1466</v>
      </c>
      <c r="D11" s="24" t="s">
        <v>1442</v>
      </c>
      <c r="E11" s="33" t="s">
        <v>1467</v>
      </c>
      <c r="F11" s="33">
        <v>5106</v>
      </c>
      <c r="G11" s="33" t="s">
        <v>1452</v>
      </c>
      <c r="H11" s="33" t="s">
        <v>1445</v>
      </c>
      <c r="I11" s="33">
        <v>195206</v>
      </c>
      <c r="J11" s="34">
        <v>623530</v>
      </c>
      <c r="K11" s="35">
        <v>0</v>
      </c>
      <c r="L11" s="36">
        <v>10</v>
      </c>
      <c r="M11" s="35">
        <v>800000</v>
      </c>
      <c r="N11" s="38">
        <v>98000</v>
      </c>
      <c r="O11" s="19" t="s">
        <v>1446</v>
      </c>
      <c r="P11" s="172">
        <f t="shared" si="0"/>
        <v>98000</v>
      </c>
      <c r="Q11" s="135">
        <f t="shared" si="1"/>
        <v>816.66666666666663</v>
      </c>
    </row>
    <row r="12" spans="1:17" x14ac:dyDescent="0.3">
      <c r="A12" s="19">
        <v>88</v>
      </c>
      <c r="B12" s="31" t="s">
        <v>1468</v>
      </c>
      <c r="C12" s="32" t="s">
        <v>1469</v>
      </c>
      <c r="D12" s="24" t="s">
        <v>1442</v>
      </c>
      <c r="E12" s="33"/>
      <c r="F12" s="33">
        <v>5106</v>
      </c>
      <c r="G12" s="33" t="s">
        <v>1452</v>
      </c>
      <c r="H12" s="33" t="s">
        <v>1445</v>
      </c>
      <c r="I12" s="33">
        <v>195206</v>
      </c>
      <c r="J12" s="34">
        <v>20334</v>
      </c>
      <c r="K12" s="35">
        <v>0</v>
      </c>
      <c r="L12" s="36">
        <v>10</v>
      </c>
      <c r="M12" s="35">
        <v>800000</v>
      </c>
      <c r="N12" s="38">
        <v>98000</v>
      </c>
      <c r="O12" s="19" t="s">
        <v>1446</v>
      </c>
      <c r="P12" s="172">
        <f t="shared" si="0"/>
        <v>98000</v>
      </c>
      <c r="Q12" s="135">
        <f t="shared" si="1"/>
        <v>816.66666666666663</v>
      </c>
    </row>
    <row r="13" spans="1:17" x14ac:dyDescent="0.3">
      <c r="A13" s="19">
        <v>89</v>
      </c>
      <c r="B13" s="31" t="s">
        <v>1470</v>
      </c>
      <c r="C13" s="32" t="s">
        <v>1471</v>
      </c>
      <c r="D13" s="24" t="s">
        <v>1442</v>
      </c>
      <c r="E13" s="33"/>
      <c r="F13" s="33">
        <v>5106</v>
      </c>
      <c r="G13" s="33" t="s">
        <v>1452</v>
      </c>
      <c r="H13" s="33" t="s">
        <v>1445</v>
      </c>
      <c r="I13" s="33">
        <v>196008</v>
      </c>
      <c r="J13" s="34">
        <v>58402</v>
      </c>
      <c r="K13" s="35">
        <v>0</v>
      </c>
      <c r="L13" s="36">
        <v>10</v>
      </c>
      <c r="M13" s="35">
        <v>1000000</v>
      </c>
      <c r="N13" s="38">
        <v>122000</v>
      </c>
      <c r="O13" s="19" t="s">
        <v>1446</v>
      </c>
      <c r="P13" s="172">
        <f t="shared" si="0"/>
        <v>122000</v>
      </c>
      <c r="Q13" s="135">
        <f t="shared" si="1"/>
        <v>1016.6666666666666</v>
      </c>
    </row>
    <row r="14" spans="1:17" x14ac:dyDescent="0.3">
      <c r="A14" s="19">
        <v>90</v>
      </c>
      <c r="B14" s="31" t="s">
        <v>1472</v>
      </c>
      <c r="C14" s="32" t="s">
        <v>1473</v>
      </c>
      <c r="D14" s="24" t="s">
        <v>1442</v>
      </c>
      <c r="E14" s="33"/>
      <c r="F14" s="33">
        <v>5106</v>
      </c>
      <c r="G14" s="33" t="s">
        <v>1452</v>
      </c>
      <c r="H14" s="33" t="s">
        <v>1445</v>
      </c>
      <c r="I14" s="33">
        <v>195206</v>
      </c>
      <c r="J14" s="34">
        <v>20325</v>
      </c>
      <c r="K14" s="35">
        <v>0</v>
      </c>
      <c r="L14" s="36">
        <v>10</v>
      </c>
      <c r="M14" s="35">
        <v>800000</v>
      </c>
      <c r="N14" s="38">
        <v>98000</v>
      </c>
      <c r="O14" s="19" t="s">
        <v>1446</v>
      </c>
      <c r="P14" s="172">
        <f t="shared" si="0"/>
        <v>98000</v>
      </c>
      <c r="Q14" s="135">
        <f t="shared" si="1"/>
        <v>816.66666666666663</v>
      </c>
    </row>
    <row r="15" spans="1:17" x14ac:dyDescent="0.3">
      <c r="A15" s="19">
        <v>97</v>
      </c>
      <c r="B15" s="31" t="s">
        <v>1474</v>
      </c>
      <c r="C15" s="32" t="s">
        <v>1475</v>
      </c>
      <c r="D15" s="24" t="s">
        <v>1442</v>
      </c>
      <c r="E15" s="33"/>
      <c r="F15" s="33">
        <v>5115</v>
      </c>
      <c r="G15" s="33" t="s">
        <v>1449</v>
      </c>
      <c r="H15" s="33" t="s">
        <v>1445</v>
      </c>
      <c r="I15" s="33">
        <v>198907</v>
      </c>
      <c r="J15" s="34">
        <v>3816707</v>
      </c>
      <c r="K15" s="35">
        <v>26000</v>
      </c>
      <c r="L15" s="36">
        <v>10</v>
      </c>
      <c r="M15" s="37">
        <v>2700000</v>
      </c>
      <c r="N15" s="38">
        <v>260000</v>
      </c>
      <c r="O15" s="19" t="s">
        <v>1446</v>
      </c>
      <c r="P15" s="172">
        <f t="shared" si="0"/>
        <v>234000</v>
      </c>
      <c r="Q15" s="135">
        <f t="shared" si="1"/>
        <v>1950</v>
      </c>
    </row>
    <row r="16" spans="1:17" x14ac:dyDescent="0.3">
      <c r="A16" s="19">
        <v>99</v>
      </c>
      <c r="B16" s="31" t="s">
        <v>1476</v>
      </c>
      <c r="C16" s="32" t="s">
        <v>1477</v>
      </c>
      <c r="D16" s="24" t="s">
        <v>1442</v>
      </c>
      <c r="E16" s="33"/>
      <c r="F16" s="33">
        <v>5106</v>
      </c>
      <c r="G16" s="33" t="s">
        <v>1452</v>
      </c>
      <c r="H16" s="33" t="s">
        <v>1445</v>
      </c>
      <c r="I16" s="33">
        <v>199002</v>
      </c>
      <c r="J16" s="34">
        <v>1702974</v>
      </c>
      <c r="K16" s="35">
        <v>47100</v>
      </c>
      <c r="L16" s="36">
        <v>10</v>
      </c>
      <c r="M16" s="37">
        <v>4900000</v>
      </c>
      <c r="N16" s="38">
        <v>471000</v>
      </c>
      <c r="O16" s="19" t="s">
        <v>1446</v>
      </c>
      <c r="P16" s="172">
        <f t="shared" si="0"/>
        <v>423900</v>
      </c>
      <c r="Q16" s="135">
        <f t="shared" si="1"/>
        <v>3532.5</v>
      </c>
    </row>
    <row r="17" spans="1:17" x14ac:dyDescent="0.3">
      <c r="A17" s="19">
        <v>100</v>
      </c>
      <c r="B17" s="31" t="s">
        <v>1478</v>
      </c>
      <c r="C17" s="32" t="s">
        <v>1477</v>
      </c>
      <c r="D17" s="24" t="s">
        <v>1442</v>
      </c>
      <c r="E17" s="33"/>
      <c r="F17" s="33">
        <v>5121</v>
      </c>
      <c r="G17" s="33" t="s">
        <v>1444</v>
      </c>
      <c r="H17" s="33" t="s">
        <v>1445</v>
      </c>
      <c r="I17" s="33">
        <v>199002</v>
      </c>
      <c r="J17" s="34">
        <v>5374757</v>
      </c>
      <c r="K17" s="35">
        <v>25000</v>
      </c>
      <c r="L17" s="36">
        <v>10</v>
      </c>
      <c r="M17" s="37">
        <v>2600000</v>
      </c>
      <c r="N17" s="38">
        <v>250000</v>
      </c>
      <c r="O17" s="19" t="s">
        <v>1446</v>
      </c>
      <c r="P17" s="172">
        <f t="shared" si="0"/>
        <v>225000</v>
      </c>
      <c r="Q17" s="135">
        <f t="shared" si="1"/>
        <v>1875</v>
      </c>
    </row>
    <row r="18" spans="1:17" x14ac:dyDescent="0.3">
      <c r="A18" s="19">
        <v>110</v>
      </c>
      <c r="B18" s="31" t="s">
        <v>1479</v>
      </c>
      <c r="C18" s="32" t="s">
        <v>1480</v>
      </c>
      <c r="D18" s="24" t="s">
        <v>1442</v>
      </c>
      <c r="E18" s="33"/>
      <c r="F18" s="33">
        <v>5121</v>
      </c>
      <c r="G18" s="33" t="s">
        <v>1444</v>
      </c>
      <c r="H18" s="33" t="s">
        <v>1445</v>
      </c>
      <c r="I18" s="33">
        <v>201311</v>
      </c>
      <c r="J18" s="34">
        <v>733600</v>
      </c>
      <c r="K18" s="35">
        <v>43000</v>
      </c>
      <c r="L18" s="36">
        <v>29</v>
      </c>
      <c r="M18" s="37">
        <v>746000.34253151552</v>
      </c>
      <c r="N18" s="38">
        <v>430000</v>
      </c>
      <c r="O18" s="19" t="s">
        <v>1446</v>
      </c>
      <c r="P18" s="172">
        <f t="shared" si="0"/>
        <v>387000</v>
      </c>
      <c r="Q18" s="135">
        <f t="shared" si="1"/>
        <v>1112.0689655172414</v>
      </c>
    </row>
    <row r="19" spans="1:17" x14ac:dyDescent="0.3">
      <c r="A19" s="19">
        <v>121</v>
      </c>
      <c r="B19" s="31" t="s">
        <v>1481</v>
      </c>
      <c r="C19" s="32" t="s">
        <v>1482</v>
      </c>
      <c r="D19" s="24" t="s">
        <v>1442</v>
      </c>
      <c r="E19" s="33"/>
      <c r="F19" s="33">
        <v>5115</v>
      </c>
      <c r="G19" s="33" t="s">
        <v>1449</v>
      </c>
      <c r="H19" s="33" t="s">
        <v>1445</v>
      </c>
      <c r="I19" s="33">
        <v>196111</v>
      </c>
      <c r="J19" s="34">
        <v>20552550</v>
      </c>
      <c r="K19" s="35">
        <v>0</v>
      </c>
      <c r="L19" s="36">
        <v>10</v>
      </c>
      <c r="M19" s="37">
        <v>24500000</v>
      </c>
      <c r="N19" s="38">
        <v>13892000</v>
      </c>
      <c r="O19" s="19" t="s">
        <v>1446</v>
      </c>
      <c r="P19" s="172">
        <f t="shared" si="0"/>
        <v>13892000</v>
      </c>
      <c r="Q19" s="135">
        <f t="shared" si="1"/>
        <v>115766.66666666667</v>
      </c>
    </row>
    <row r="20" spans="1:17" x14ac:dyDescent="0.3">
      <c r="A20" s="19">
        <v>122</v>
      </c>
      <c r="B20" s="31" t="s">
        <v>1483</v>
      </c>
      <c r="C20" s="32" t="s">
        <v>1484</v>
      </c>
      <c r="D20" s="24" t="s">
        <v>1442</v>
      </c>
      <c r="E20" s="33"/>
      <c r="F20" s="33">
        <v>5115</v>
      </c>
      <c r="G20" s="33" t="s">
        <v>1449</v>
      </c>
      <c r="H20" s="33" t="s">
        <v>1445</v>
      </c>
      <c r="I20" s="33">
        <v>200911</v>
      </c>
      <c r="J20" s="34">
        <v>20759398</v>
      </c>
      <c r="K20" s="35">
        <v>1389200</v>
      </c>
      <c r="L20" s="36">
        <v>25</v>
      </c>
      <c r="M20" s="35">
        <v>24500000</v>
      </c>
      <c r="N20" s="38">
        <v>13892000</v>
      </c>
      <c r="O20" s="19" t="s">
        <v>1446</v>
      </c>
      <c r="P20" s="172">
        <f t="shared" si="0"/>
        <v>12502800</v>
      </c>
      <c r="Q20" s="135">
        <f t="shared" si="1"/>
        <v>41676</v>
      </c>
    </row>
    <row r="21" spans="1:17" x14ac:dyDescent="0.3">
      <c r="A21" s="19">
        <v>134</v>
      </c>
      <c r="B21" s="31" t="s">
        <v>1485</v>
      </c>
      <c r="C21" s="32" t="s">
        <v>1486</v>
      </c>
      <c r="D21" s="24" t="s">
        <v>1442</v>
      </c>
      <c r="E21" s="33"/>
      <c r="F21" s="33">
        <v>5106</v>
      </c>
      <c r="G21" s="33" t="s">
        <v>1452</v>
      </c>
      <c r="H21" s="33" t="s">
        <v>1445</v>
      </c>
      <c r="I21" s="33">
        <v>198307</v>
      </c>
      <c r="J21" s="34">
        <v>8727241</v>
      </c>
      <c r="K21" s="35">
        <v>0</v>
      </c>
      <c r="L21" s="36">
        <v>10</v>
      </c>
      <c r="M21" s="37">
        <v>60000000</v>
      </c>
      <c r="N21" s="38">
        <v>5760000</v>
      </c>
      <c r="O21" s="19" t="s">
        <v>1446</v>
      </c>
      <c r="P21" s="172">
        <f t="shared" si="0"/>
        <v>5760000</v>
      </c>
      <c r="Q21" s="135">
        <f t="shared" si="1"/>
        <v>48000</v>
      </c>
    </row>
    <row r="22" spans="1:17" x14ac:dyDescent="0.3">
      <c r="A22" s="19">
        <v>135</v>
      </c>
      <c r="B22" s="31" t="s">
        <v>1487</v>
      </c>
      <c r="C22" s="32" t="s">
        <v>1488</v>
      </c>
      <c r="D22" s="24" t="s">
        <v>1442</v>
      </c>
      <c r="E22" s="33"/>
      <c r="F22" s="33">
        <v>5106</v>
      </c>
      <c r="G22" s="33" t="s">
        <v>1452</v>
      </c>
      <c r="H22" s="33" t="s">
        <v>1445</v>
      </c>
      <c r="I22" s="33">
        <v>196712</v>
      </c>
      <c r="J22" s="34">
        <v>9529262</v>
      </c>
      <c r="K22" s="35">
        <v>0</v>
      </c>
      <c r="L22" s="36">
        <v>10</v>
      </c>
      <c r="M22" s="37">
        <v>25000000</v>
      </c>
      <c r="N22" s="38">
        <v>3038000</v>
      </c>
      <c r="O22" s="19" t="s">
        <v>1446</v>
      </c>
      <c r="P22" s="172">
        <f t="shared" si="0"/>
        <v>3038000</v>
      </c>
      <c r="Q22" s="135">
        <f t="shared" si="1"/>
        <v>25316.666666666668</v>
      </c>
    </row>
    <row r="23" spans="1:17" x14ac:dyDescent="0.3">
      <c r="A23" s="19">
        <v>136</v>
      </c>
      <c r="B23" s="31" t="s">
        <v>1489</v>
      </c>
      <c r="C23" s="32" t="s">
        <v>1490</v>
      </c>
      <c r="D23" s="24" t="s">
        <v>1442</v>
      </c>
      <c r="E23" s="33" t="s">
        <v>1491</v>
      </c>
      <c r="F23" s="33">
        <v>5115</v>
      </c>
      <c r="G23" s="33" t="s">
        <v>1449</v>
      </c>
      <c r="H23" s="33" t="s">
        <v>1445</v>
      </c>
      <c r="I23" s="33">
        <v>194902</v>
      </c>
      <c r="J23" s="34">
        <v>8592</v>
      </c>
      <c r="K23" s="35">
        <v>0</v>
      </c>
      <c r="L23" s="36">
        <v>10</v>
      </c>
      <c r="M23" s="37">
        <v>4600000</v>
      </c>
      <c r="N23" s="38">
        <v>497000</v>
      </c>
      <c r="O23" s="19" t="s">
        <v>1446</v>
      </c>
      <c r="P23" s="172">
        <f t="shared" si="0"/>
        <v>497000</v>
      </c>
      <c r="Q23" s="135">
        <f t="shared" si="1"/>
        <v>4141.666666666667</v>
      </c>
    </row>
    <row r="24" spans="1:17" x14ac:dyDescent="0.3">
      <c r="A24" s="19">
        <v>137</v>
      </c>
      <c r="B24" s="31" t="s">
        <v>1492</v>
      </c>
      <c r="C24" s="32" t="s">
        <v>1493</v>
      </c>
      <c r="D24" s="24" t="s">
        <v>1442</v>
      </c>
      <c r="E24" s="33" t="s">
        <v>1491</v>
      </c>
      <c r="F24" s="33">
        <v>5115</v>
      </c>
      <c r="G24" s="33" t="s">
        <v>1449</v>
      </c>
      <c r="H24" s="33" t="s">
        <v>1445</v>
      </c>
      <c r="I24" s="33">
        <v>195907</v>
      </c>
      <c r="J24" s="34">
        <v>35162</v>
      </c>
      <c r="K24" s="35">
        <v>0</v>
      </c>
      <c r="L24" s="36">
        <v>10</v>
      </c>
      <c r="M24" s="37">
        <v>4600000</v>
      </c>
      <c r="N24" s="38">
        <v>497000</v>
      </c>
      <c r="O24" s="19" t="s">
        <v>1446</v>
      </c>
      <c r="P24" s="172">
        <f t="shared" si="0"/>
        <v>497000</v>
      </c>
      <c r="Q24" s="135">
        <f t="shared" si="1"/>
        <v>4141.666666666667</v>
      </c>
    </row>
    <row r="25" spans="1:17" x14ac:dyDescent="0.3">
      <c r="A25" s="19">
        <v>138</v>
      </c>
      <c r="B25" s="31" t="s">
        <v>1494</v>
      </c>
      <c r="C25" s="32" t="s">
        <v>1495</v>
      </c>
      <c r="D25" s="24" t="s">
        <v>1442</v>
      </c>
      <c r="E25" s="33" t="s">
        <v>1491</v>
      </c>
      <c r="F25" s="33">
        <v>5115</v>
      </c>
      <c r="G25" s="33" t="s">
        <v>1449</v>
      </c>
      <c r="H25" s="33" t="s">
        <v>1445</v>
      </c>
      <c r="I25" s="33">
        <v>195112</v>
      </c>
      <c r="J25" s="34">
        <v>12148</v>
      </c>
      <c r="K25" s="35">
        <v>0</v>
      </c>
      <c r="L25" s="36">
        <v>10</v>
      </c>
      <c r="M25" s="37">
        <v>4600000</v>
      </c>
      <c r="N25" s="38">
        <v>497000</v>
      </c>
      <c r="O25" s="19" t="s">
        <v>1446</v>
      </c>
      <c r="P25" s="172">
        <f t="shared" si="0"/>
        <v>497000</v>
      </c>
      <c r="Q25" s="135">
        <f t="shared" si="1"/>
        <v>4141.666666666667</v>
      </c>
    </row>
    <row r="26" spans="1:17" x14ac:dyDescent="0.3">
      <c r="A26" s="19">
        <v>139</v>
      </c>
      <c r="B26" s="31" t="s">
        <v>1496</v>
      </c>
      <c r="C26" s="32" t="s">
        <v>1497</v>
      </c>
      <c r="D26" s="24" t="s">
        <v>1442</v>
      </c>
      <c r="E26" s="33" t="s">
        <v>1491</v>
      </c>
      <c r="F26" s="33">
        <v>5115</v>
      </c>
      <c r="G26" s="33" t="s">
        <v>1449</v>
      </c>
      <c r="H26" s="33" t="s">
        <v>1445</v>
      </c>
      <c r="I26" s="33">
        <v>195205</v>
      </c>
      <c r="J26" s="34">
        <v>14663</v>
      </c>
      <c r="K26" s="35">
        <v>0</v>
      </c>
      <c r="L26" s="36">
        <v>10</v>
      </c>
      <c r="M26" s="37">
        <v>4600000</v>
      </c>
      <c r="N26" s="38">
        <v>497000</v>
      </c>
      <c r="O26" s="19" t="s">
        <v>1446</v>
      </c>
      <c r="P26" s="172">
        <f t="shared" si="0"/>
        <v>497000</v>
      </c>
      <c r="Q26" s="135">
        <f t="shared" si="1"/>
        <v>4141.666666666667</v>
      </c>
    </row>
    <row r="27" spans="1:17" x14ac:dyDescent="0.3">
      <c r="A27" s="19">
        <v>140</v>
      </c>
      <c r="B27" s="31" t="s">
        <v>1498</v>
      </c>
      <c r="C27" s="32" t="s">
        <v>1499</v>
      </c>
      <c r="D27" s="24" t="s">
        <v>1442</v>
      </c>
      <c r="E27" s="33" t="s">
        <v>1491</v>
      </c>
      <c r="F27" s="33">
        <v>5115</v>
      </c>
      <c r="G27" s="33" t="s">
        <v>1449</v>
      </c>
      <c r="H27" s="33" t="s">
        <v>1445</v>
      </c>
      <c r="I27" s="33">
        <v>194806</v>
      </c>
      <c r="J27" s="34">
        <v>6030</v>
      </c>
      <c r="K27" s="35">
        <v>0</v>
      </c>
      <c r="L27" s="36">
        <v>10</v>
      </c>
      <c r="M27" s="37">
        <v>4600000</v>
      </c>
      <c r="N27" s="38">
        <v>497000</v>
      </c>
      <c r="O27" s="19" t="s">
        <v>1446</v>
      </c>
      <c r="P27" s="172">
        <f t="shared" si="0"/>
        <v>497000</v>
      </c>
      <c r="Q27" s="135">
        <f t="shared" si="1"/>
        <v>4141.666666666667</v>
      </c>
    </row>
    <row r="28" spans="1:17" x14ac:dyDescent="0.3">
      <c r="A28" s="19">
        <v>141</v>
      </c>
      <c r="B28" s="31" t="s">
        <v>1500</v>
      </c>
      <c r="C28" s="32" t="s">
        <v>1501</v>
      </c>
      <c r="D28" s="24" t="s">
        <v>1442</v>
      </c>
      <c r="E28" s="33" t="s">
        <v>1491</v>
      </c>
      <c r="F28" s="33">
        <v>5115</v>
      </c>
      <c r="G28" s="33" t="s">
        <v>1449</v>
      </c>
      <c r="H28" s="33" t="s">
        <v>1445</v>
      </c>
      <c r="I28" s="33">
        <v>195112</v>
      </c>
      <c r="J28" s="34">
        <v>12148</v>
      </c>
      <c r="K28" s="35">
        <v>0</v>
      </c>
      <c r="L28" s="36">
        <v>10</v>
      </c>
      <c r="M28" s="37">
        <v>4600000</v>
      </c>
      <c r="N28" s="38">
        <v>497000</v>
      </c>
      <c r="O28" s="19" t="s">
        <v>1446</v>
      </c>
      <c r="P28" s="172">
        <f t="shared" si="0"/>
        <v>497000</v>
      </c>
      <c r="Q28" s="135">
        <f t="shared" si="1"/>
        <v>4141.666666666667</v>
      </c>
    </row>
    <row r="29" spans="1:17" x14ac:dyDescent="0.3">
      <c r="A29" s="19">
        <v>142</v>
      </c>
      <c r="B29" s="31" t="s">
        <v>1502</v>
      </c>
      <c r="C29" s="32" t="s">
        <v>1503</v>
      </c>
      <c r="D29" s="24" t="s">
        <v>1442</v>
      </c>
      <c r="E29" s="33" t="s">
        <v>1491</v>
      </c>
      <c r="F29" s="33">
        <v>5115</v>
      </c>
      <c r="G29" s="33" t="s">
        <v>1449</v>
      </c>
      <c r="H29" s="33" t="s">
        <v>1445</v>
      </c>
      <c r="I29" s="33">
        <v>195105</v>
      </c>
      <c r="J29" s="34">
        <v>9370</v>
      </c>
      <c r="K29" s="35">
        <v>0</v>
      </c>
      <c r="L29" s="36">
        <v>10</v>
      </c>
      <c r="M29" s="37">
        <v>4600000</v>
      </c>
      <c r="N29" s="38">
        <v>497000</v>
      </c>
      <c r="O29" s="19" t="s">
        <v>1446</v>
      </c>
      <c r="P29" s="172">
        <f t="shared" si="0"/>
        <v>497000</v>
      </c>
      <c r="Q29" s="135">
        <f t="shared" si="1"/>
        <v>4141.666666666667</v>
      </c>
    </row>
    <row r="30" spans="1:17" x14ac:dyDescent="0.3">
      <c r="A30" s="19">
        <v>143</v>
      </c>
      <c r="B30" s="31" t="s">
        <v>1504</v>
      </c>
      <c r="C30" s="32" t="s">
        <v>1505</v>
      </c>
      <c r="D30" s="24" t="s">
        <v>1442</v>
      </c>
      <c r="E30" s="33" t="s">
        <v>1491</v>
      </c>
      <c r="F30" s="33">
        <v>5115</v>
      </c>
      <c r="G30" s="33" t="s">
        <v>1449</v>
      </c>
      <c r="H30" s="33" t="s">
        <v>1445</v>
      </c>
      <c r="I30" s="33">
        <v>196408</v>
      </c>
      <c r="J30" s="34">
        <v>50513</v>
      </c>
      <c r="K30" s="35">
        <v>0</v>
      </c>
      <c r="L30" s="36">
        <v>10</v>
      </c>
      <c r="M30" s="37">
        <v>4600000</v>
      </c>
      <c r="N30" s="38">
        <v>497000</v>
      </c>
      <c r="O30" s="19" t="s">
        <v>1446</v>
      </c>
      <c r="P30" s="172">
        <f t="shared" si="0"/>
        <v>497000</v>
      </c>
      <c r="Q30" s="135">
        <f t="shared" si="1"/>
        <v>4141.666666666667</v>
      </c>
    </row>
    <row r="31" spans="1:17" x14ac:dyDescent="0.3">
      <c r="A31" s="19">
        <v>144</v>
      </c>
      <c r="B31" s="31" t="s">
        <v>1506</v>
      </c>
      <c r="C31" s="32" t="s">
        <v>1507</v>
      </c>
      <c r="D31" s="24" t="s">
        <v>1442</v>
      </c>
      <c r="E31" s="33" t="s">
        <v>1491</v>
      </c>
      <c r="F31" s="33">
        <v>5115</v>
      </c>
      <c r="G31" s="33" t="s">
        <v>1449</v>
      </c>
      <c r="H31" s="33" t="s">
        <v>1445</v>
      </c>
      <c r="I31" s="33">
        <v>194902</v>
      </c>
      <c r="J31" s="34">
        <v>8592</v>
      </c>
      <c r="K31" s="35">
        <v>0</v>
      </c>
      <c r="L31" s="36">
        <v>10</v>
      </c>
      <c r="M31" s="37">
        <v>4600000</v>
      </c>
      <c r="N31" s="38">
        <v>497000</v>
      </c>
      <c r="O31" s="19" t="s">
        <v>1446</v>
      </c>
      <c r="P31" s="172">
        <f t="shared" si="0"/>
        <v>497000</v>
      </c>
      <c r="Q31" s="135">
        <f t="shared" si="1"/>
        <v>4141.666666666667</v>
      </c>
    </row>
    <row r="32" spans="1:17" x14ac:dyDescent="0.3">
      <c r="A32" s="19">
        <v>145</v>
      </c>
      <c r="B32" s="31" t="s">
        <v>1508</v>
      </c>
      <c r="C32" s="32" t="s">
        <v>1509</v>
      </c>
      <c r="D32" s="24" t="s">
        <v>1442</v>
      </c>
      <c r="E32" s="33" t="s">
        <v>1491</v>
      </c>
      <c r="F32" s="33">
        <v>5115</v>
      </c>
      <c r="G32" s="33" t="s">
        <v>1449</v>
      </c>
      <c r="H32" s="33" t="s">
        <v>1445</v>
      </c>
      <c r="I32" s="33">
        <v>195405</v>
      </c>
      <c r="J32" s="34">
        <v>6144</v>
      </c>
      <c r="K32" s="35">
        <v>0</v>
      </c>
      <c r="L32" s="36">
        <v>10</v>
      </c>
      <c r="M32" s="37">
        <v>4600000</v>
      </c>
      <c r="N32" s="38">
        <v>497000</v>
      </c>
      <c r="O32" s="19" t="s">
        <v>1446</v>
      </c>
      <c r="P32" s="172">
        <f t="shared" si="0"/>
        <v>497000</v>
      </c>
      <c r="Q32" s="135">
        <f t="shared" si="1"/>
        <v>4141.666666666667</v>
      </c>
    </row>
    <row r="33" spans="1:17" x14ac:dyDescent="0.3">
      <c r="A33" s="19">
        <v>146</v>
      </c>
      <c r="B33" s="31" t="s">
        <v>1510</v>
      </c>
      <c r="C33" s="32" t="s">
        <v>1511</v>
      </c>
      <c r="D33" s="24" t="s">
        <v>1442</v>
      </c>
      <c r="E33" s="33" t="s">
        <v>1491</v>
      </c>
      <c r="F33" s="33">
        <v>5115</v>
      </c>
      <c r="G33" s="33" t="s">
        <v>1449</v>
      </c>
      <c r="H33" s="33" t="s">
        <v>1445</v>
      </c>
      <c r="I33" s="33">
        <v>195405</v>
      </c>
      <c r="J33" s="34">
        <v>21831</v>
      </c>
      <c r="K33" s="35">
        <v>0</v>
      </c>
      <c r="L33" s="36">
        <v>10</v>
      </c>
      <c r="M33" s="37">
        <v>4600000</v>
      </c>
      <c r="N33" s="38">
        <v>497000</v>
      </c>
      <c r="O33" s="19" t="s">
        <v>1446</v>
      </c>
      <c r="P33" s="172">
        <f t="shared" si="0"/>
        <v>497000</v>
      </c>
      <c r="Q33" s="135">
        <f t="shared" si="1"/>
        <v>4141.666666666667</v>
      </c>
    </row>
    <row r="34" spans="1:17" x14ac:dyDescent="0.3">
      <c r="A34" s="19">
        <v>147</v>
      </c>
      <c r="B34" s="31" t="s">
        <v>1512</v>
      </c>
      <c r="C34" s="32" t="s">
        <v>1513</v>
      </c>
      <c r="D34" s="24" t="s">
        <v>1442</v>
      </c>
      <c r="E34" s="33" t="s">
        <v>1491</v>
      </c>
      <c r="F34" s="33">
        <v>5115</v>
      </c>
      <c r="G34" s="33" t="s">
        <v>1449</v>
      </c>
      <c r="H34" s="33" t="s">
        <v>1445</v>
      </c>
      <c r="I34" s="33">
        <v>197412</v>
      </c>
      <c r="J34" s="34">
        <v>211909</v>
      </c>
      <c r="K34" s="35">
        <v>0</v>
      </c>
      <c r="L34" s="36">
        <v>10</v>
      </c>
      <c r="M34" s="37">
        <v>4600000</v>
      </c>
      <c r="N34" s="38">
        <v>497000</v>
      </c>
      <c r="O34" s="19" t="s">
        <v>1446</v>
      </c>
      <c r="P34" s="172">
        <f t="shared" si="0"/>
        <v>497000</v>
      </c>
      <c r="Q34" s="135">
        <f t="shared" si="1"/>
        <v>4141.666666666667</v>
      </c>
    </row>
    <row r="35" spans="1:17" x14ac:dyDescent="0.3">
      <c r="A35" s="19">
        <v>148</v>
      </c>
      <c r="B35" s="31" t="s">
        <v>1514</v>
      </c>
      <c r="C35" s="32" t="s">
        <v>1515</v>
      </c>
      <c r="D35" s="24" t="s">
        <v>1442</v>
      </c>
      <c r="E35" s="33" t="s">
        <v>1491</v>
      </c>
      <c r="F35" s="33">
        <v>5115</v>
      </c>
      <c r="G35" s="33" t="s">
        <v>1449</v>
      </c>
      <c r="H35" s="33" t="s">
        <v>1445</v>
      </c>
      <c r="I35" s="33">
        <v>194806</v>
      </c>
      <c r="J35" s="34">
        <v>6030</v>
      </c>
      <c r="K35" s="35">
        <v>0</v>
      </c>
      <c r="L35" s="36">
        <v>10</v>
      </c>
      <c r="M35" s="37">
        <v>4600000</v>
      </c>
      <c r="N35" s="38">
        <v>497000</v>
      </c>
      <c r="O35" s="19" t="s">
        <v>1446</v>
      </c>
      <c r="P35" s="172">
        <f t="shared" si="0"/>
        <v>497000</v>
      </c>
      <c r="Q35" s="135">
        <f t="shared" si="1"/>
        <v>4141.666666666667</v>
      </c>
    </row>
    <row r="36" spans="1:17" x14ac:dyDescent="0.3">
      <c r="A36" s="19">
        <v>149</v>
      </c>
      <c r="B36" s="31" t="s">
        <v>1516</v>
      </c>
      <c r="C36" s="32" t="s">
        <v>1517</v>
      </c>
      <c r="D36" s="24" t="s">
        <v>1442</v>
      </c>
      <c r="E36" s="33" t="s">
        <v>1491</v>
      </c>
      <c r="F36" s="33">
        <v>5115</v>
      </c>
      <c r="G36" s="33" t="s">
        <v>1449</v>
      </c>
      <c r="H36" s="33" t="s">
        <v>1445</v>
      </c>
      <c r="I36" s="33">
        <v>195208</v>
      </c>
      <c r="J36" s="34">
        <v>13721</v>
      </c>
      <c r="K36" s="35">
        <v>0</v>
      </c>
      <c r="L36" s="36">
        <v>10</v>
      </c>
      <c r="M36" s="37">
        <v>4600000</v>
      </c>
      <c r="N36" s="38">
        <v>497000</v>
      </c>
      <c r="O36" s="19" t="s">
        <v>1446</v>
      </c>
      <c r="P36" s="172">
        <f t="shared" si="0"/>
        <v>497000</v>
      </c>
      <c r="Q36" s="135">
        <f t="shared" si="1"/>
        <v>4141.666666666667</v>
      </c>
    </row>
    <row r="37" spans="1:17" x14ac:dyDescent="0.3">
      <c r="A37" s="19">
        <v>150</v>
      </c>
      <c r="B37" s="31" t="s">
        <v>1518</v>
      </c>
      <c r="C37" s="32" t="s">
        <v>1519</v>
      </c>
      <c r="D37" s="24" t="s">
        <v>1442</v>
      </c>
      <c r="E37" s="33" t="s">
        <v>1491</v>
      </c>
      <c r="F37" s="33">
        <v>5115</v>
      </c>
      <c r="G37" s="33" t="s">
        <v>1449</v>
      </c>
      <c r="H37" s="33" t="s">
        <v>1445</v>
      </c>
      <c r="I37" s="33">
        <v>195102</v>
      </c>
      <c r="J37" s="34">
        <v>10728</v>
      </c>
      <c r="K37" s="35">
        <v>0</v>
      </c>
      <c r="L37" s="36">
        <v>10</v>
      </c>
      <c r="M37" s="37">
        <v>4600000</v>
      </c>
      <c r="N37" s="38">
        <v>497000</v>
      </c>
      <c r="O37" s="19" t="s">
        <v>1446</v>
      </c>
      <c r="P37" s="172">
        <f t="shared" si="0"/>
        <v>497000</v>
      </c>
      <c r="Q37" s="135">
        <f t="shared" si="1"/>
        <v>4141.666666666667</v>
      </c>
    </row>
    <row r="38" spans="1:17" x14ac:dyDescent="0.3">
      <c r="A38" s="19">
        <v>151</v>
      </c>
      <c r="B38" s="31" t="s">
        <v>1520</v>
      </c>
      <c r="C38" s="32" t="s">
        <v>1521</v>
      </c>
      <c r="D38" s="24" t="s">
        <v>1442</v>
      </c>
      <c r="E38" s="33" t="s">
        <v>1491</v>
      </c>
      <c r="F38" s="33">
        <v>5115</v>
      </c>
      <c r="G38" s="33" t="s">
        <v>1449</v>
      </c>
      <c r="H38" s="33" t="s">
        <v>1445</v>
      </c>
      <c r="I38" s="33">
        <v>194806</v>
      </c>
      <c r="J38" s="34">
        <v>6030</v>
      </c>
      <c r="K38" s="35">
        <v>0</v>
      </c>
      <c r="L38" s="36">
        <v>10</v>
      </c>
      <c r="M38" s="37">
        <v>4600000</v>
      </c>
      <c r="N38" s="38">
        <v>497000</v>
      </c>
      <c r="O38" s="19" t="s">
        <v>1446</v>
      </c>
      <c r="P38" s="172">
        <f t="shared" si="0"/>
        <v>497000</v>
      </c>
      <c r="Q38" s="135">
        <f t="shared" si="1"/>
        <v>4141.666666666667</v>
      </c>
    </row>
    <row r="39" spans="1:17" x14ac:dyDescent="0.3">
      <c r="A39" s="19">
        <v>152</v>
      </c>
      <c r="B39" s="31" t="s">
        <v>1522</v>
      </c>
      <c r="C39" s="32" t="s">
        <v>1523</v>
      </c>
      <c r="D39" s="24" t="s">
        <v>1442</v>
      </c>
      <c r="E39" s="33" t="s">
        <v>1491</v>
      </c>
      <c r="F39" s="33">
        <v>5115</v>
      </c>
      <c r="G39" s="33" t="s">
        <v>1449</v>
      </c>
      <c r="H39" s="33" t="s">
        <v>1445</v>
      </c>
      <c r="I39" s="33">
        <v>196408</v>
      </c>
      <c r="J39" s="34">
        <v>50513</v>
      </c>
      <c r="K39" s="35">
        <v>0</v>
      </c>
      <c r="L39" s="36">
        <v>10</v>
      </c>
      <c r="M39" s="37">
        <v>4600000</v>
      </c>
      <c r="N39" s="38">
        <v>497000</v>
      </c>
      <c r="O39" s="19" t="s">
        <v>1446</v>
      </c>
      <c r="P39" s="172">
        <f t="shared" si="0"/>
        <v>497000</v>
      </c>
      <c r="Q39" s="135">
        <f t="shared" si="1"/>
        <v>4141.666666666667</v>
      </c>
    </row>
    <row r="40" spans="1:17" x14ac:dyDescent="0.3">
      <c r="A40" s="19">
        <v>153</v>
      </c>
      <c r="B40" s="31" t="s">
        <v>1524</v>
      </c>
      <c r="C40" s="32" t="s">
        <v>1525</v>
      </c>
      <c r="D40" s="24" t="s">
        <v>1442</v>
      </c>
      <c r="E40" s="33" t="s">
        <v>1491</v>
      </c>
      <c r="F40" s="33">
        <v>5115</v>
      </c>
      <c r="G40" s="33" t="s">
        <v>1449</v>
      </c>
      <c r="H40" s="33" t="s">
        <v>1445</v>
      </c>
      <c r="I40" s="33">
        <v>195405</v>
      </c>
      <c r="J40" s="34">
        <v>11437</v>
      </c>
      <c r="K40" s="35">
        <v>0</v>
      </c>
      <c r="L40" s="36">
        <v>10</v>
      </c>
      <c r="M40" s="37">
        <v>4600000</v>
      </c>
      <c r="N40" s="38">
        <v>497000</v>
      </c>
      <c r="O40" s="19" t="s">
        <v>1446</v>
      </c>
      <c r="P40" s="172">
        <f t="shared" si="0"/>
        <v>497000</v>
      </c>
      <c r="Q40" s="135">
        <f t="shared" si="1"/>
        <v>4141.666666666667</v>
      </c>
    </row>
    <row r="41" spans="1:17" x14ac:dyDescent="0.3">
      <c r="A41" s="19">
        <v>154</v>
      </c>
      <c r="B41" s="31" t="s">
        <v>1526</v>
      </c>
      <c r="C41" s="32" t="s">
        <v>1527</v>
      </c>
      <c r="D41" s="24" t="s">
        <v>1442</v>
      </c>
      <c r="E41" s="33" t="s">
        <v>1491</v>
      </c>
      <c r="F41" s="33">
        <v>5115</v>
      </c>
      <c r="G41" s="33" t="s">
        <v>1449</v>
      </c>
      <c r="H41" s="33" t="s">
        <v>1445</v>
      </c>
      <c r="I41" s="33">
        <v>195105</v>
      </c>
      <c r="J41" s="34">
        <v>9370</v>
      </c>
      <c r="K41" s="35">
        <v>0</v>
      </c>
      <c r="L41" s="36">
        <v>10</v>
      </c>
      <c r="M41" s="37">
        <v>4600000</v>
      </c>
      <c r="N41" s="38">
        <v>497000</v>
      </c>
      <c r="O41" s="19" t="s">
        <v>1446</v>
      </c>
      <c r="P41" s="172">
        <f t="shared" si="0"/>
        <v>497000</v>
      </c>
      <c r="Q41" s="135">
        <f t="shared" si="1"/>
        <v>4141.666666666667</v>
      </c>
    </row>
    <row r="42" spans="1:17" x14ac:dyDescent="0.3">
      <c r="A42" s="19">
        <v>155</v>
      </c>
      <c r="B42" s="31" t="s">
        <v>1528</v>
      </c>
      <c r="C42" s="32" t="s">
        <v>1529</v>
      </c>
      <c r="D42" s="24" t="s">
        <v>1442</v>
      </c>
      <c r="E42" s="33" t="s">
        <v>1491</v>
      </c>
      <c r="F42" s="33">
        <v>5115</v>
      </c>
      <c r="G42" s="33" t="s">
        <v>1449</v>
      </c>
      <c r="H42" s="33" t="s">
        <v>1445</v>
      </c>
      <c r="I42" s="33">
        <v>196408</v>
      </c>
      <c r="J42" s="34">
        <v>50513</v>
      </c>
      <c r="K42" s="35">
        <v>0</v>
      </c>
      <c r="L42" s="36">
        <v>10</v>
      </c>
      <c r="M42" s="37">
        <v>4600000</v>
      </c>
      <c r="N42" s="38">
        <v>497000</v>
      </c>
      <c r="O42" s="19" t="s">
        <v>1446</v>
      </c>
      <c r="P42" s="172">
        <f t="shared" si="0"/>
        <v>497000</v>
      </c>
      <c r="Q42" s="135">
        <f t="shared" si="1"/>
        <v>4141.666666666667</v>
      </c>
    </row>
    <row r="43" spans="1:17" x14ac:dyDescent="0.3">
      <c r="A43" s="19">
        <v>156</v>
      </c>
      <c r="B43" s="31" t="s">
        <v>1530</v>
      </c>
      <c r="C43" s="32" t="s">
        <v>1531</v>
      </c>
      <c r="D43" s="24" t="s">
        <v>1442</v>
      </c>
      <c r="E43" s="33" t="s">
        <v>1491</v>
      </c>
      <c r="F43" s="33">
        <v>5115</v>
      </c>
      <c r="G43" s="33" t="s">
        <v>1449</v>
      </c>
      <c r="H43" s="33" t="s">
        <v>1445</v>
      </c>
      <c r="I43" s="33">
        <v>195405</v>
      </c>
      <c r="J43" s="34">
        <v>8264</v>
      </c>
      <c r="K43" s="35">
        <v>0</v>
      </c>
      <c r="L43" s="36">
        <v>10</v>
      </c>
      <c r="M43" s="37">
        <v>4600000</v>
      </c>
      <c r="N43" s="38">
        <v>497000</v>
      </c>
      <c r="O43" s="19" t="s">
        <v>1446</v>
      </c>
      <c r="P43" s="172">
        <f t="shared" si="0"/>
        <v>497000</v>
      </c>
      <c r="Q43" s="135">
        <f t="shared" si="1"/>
        <v>4141.666666666667</v>
      </c>
    </row>
    <row r="44" spans="1:17" x14ac:dyDescent="0.3">
      <c r="A44" s="19">
        <v>157</v>
      </c>
      <c r="B44" s="31" t="s">
        <v>1532</v>
      </c>
      <c r="C44" s="32" t="s">
        <v>1533</v>
      </c>
      <c r="D44" s="24" t="s">
        <v>1442</v>
      </c>
      <c r="E44" s="33" t="s">
        <v>1491</v>
      </c>
      <c r="F44" s="33">
        <v>5115</v>
      </c>
      <c r="G44" s="33" t="s">
        <v>1449</v>
      </c>
      <c r="H44" s="33" t="s">
        <v>1445</v>
      </c>
      <c r="I44" s="33">
        <v>196408</v>
      </c>
      <c r="J44" s="34">
        <v>50513</v>
      </c>
      <c r="K44" s="35">
        <v>0</v>
      </c>
      <c r="L44" s="36">
        <v>10</v>
      </c>
      <c r="M44" s="37">
        <v>4600000</v>
      </c>
      <c r="N44" s="38">
        <v>497000</v>
      </c>
      <c r="O44" s="19" t="s">
        <v>1446</v>
      </c>
      <c r="P44" s="172">
        <f t="shared" si="0"/>
        <v>497000</v>
      </c>
      <c r="Q44" s="135">
        <f t="shared" si="1"/>
        <v>4141.666666666667</v>
      </c>
    </row>
    <row r="45" spans="1:17" x14ac:dyDescent="0.3">
      <c r="A45" s="19">
        <v>158</v>
      </c>
      <c r="B45" s="31" t="s">
        <v>1534</v>
      </c>
      <c r="C45" s="32" t="s">
        <v>1535</v>
      </c>
      <c r="D45" s="24" t="s">
        <v>1442</v>
      </c>
      <c r="E45" s="33" t="s">
        <v>1491</v>
      </c>
      <c r="F45" s="33">
        <v>5115</v>
      </c>
      <c r="G45" s="33" t="s">
        <v>1449</v>
      </c>
      <c r="H45" s="33" t="s">
        <v>1445</v>
      </c>
      <c r="I45" s="33">
        <v>201012</v>
      </c>
      <c r="J45" s="34">
        <v>2558030</v>
      </c>
      <c r="K45" s="35">
        <v>134500</v>
      </c>
      <c r="L45" s="36">
        <v>26</v>
      </c>
      <c r="M45" s="37">
        <v>2800230.1257066429</v>
      </c>
      <c r="N45" s="38">
        <v>1345000</v>
      </c>
      <c r="O45" s="19" t="s">
        <v>1446</v>
      </c>
      <c r="P45" s="172">
        <f t="shared" si="0"/>
        <v>1210500</v>
      </c>
      <c r="Q45" s="135">
        <f t="shared" si="1"/>
        <v>3879.8076923076919</v>
      </c>
    </row>
    <row r="46" spans="1:17" x14ac:dyDescent="0.3">
      <c r="A46" s="19">
        <v>159</v>
      </c>
      <c r="B46" s="31" t="s">
        <v>1536</v>
      </c>
      <c r="C46" s="32" t="s">
        <v>1537</v>
      </c>
      <c r="D46" s="24" t="s">
        <v>1442</v>
      </c>
      <c r="E46" s="33" t="s">
        <v>1491</v>
      </c>
      <c r="F46" s="33">
        <v>5115</v>
      </c>
      <c r="G46" s="33" t="s">
        <v>1449</v>
      </c>
      <c r="H46" s="33" t="s">
        <v>1445</v>
      </c>
      <c r="I46" s="33">
        <v>195208</v>
      </c>
      <c r="J46" s="34">
        <v>13721</v>
      </c>
      <c r="K46" s="35">
        <v>0</v>
      </c>
      <c r="L46" s="36">
        <v>10</v>
      </c>
      <c r="M46" s="37">
        <v>4600000</v>
      </c>
      <c r="N46" s="38">
        <v>497000</v>
      </c>
      <c r="O46" s="19" t="s">
        <v>1446</v>
      </c>
      <c r="P46" s="172">
        <f t="shared" si="0"/>
        <v>497000</v>
      </c>
      <c r="Q46" s="135">
        <f t="shared" si="1"/>
        <v>4141.666666666667</v>
      </c>
    </row>
    <row r="47" spans="1:17" x14ac:dyDescent="0.3">
      <c r="A47" s="19">
        <v>160</v>
      </c>
      <c r="B47" s="31" t="s">
        <v>1538</v>
      </c>
      <c r="C47" s="32" t="s">
        <v>1539</v>
      </c>
      <c r="D47" s="24" t="s">
        <v>1442</v>
      </c>
      <c r="E47" s="33" t="s">
        <v>1491</v>
      </c>
      <c r="F47" s="33">
        <v>5115</v>
      </c>
      <c r="G47" s="33" t="s">
        <v>1449</v>
      </c>
      <c r="H47" s="33" t="s">
        <v>1445</v>
      </c>
      <c r="I47" s="33">
        <v>195208</v>
      </c>
      <c r="J47" s="34">
        <v>13721</v>
      </c>
      <c r="K47" s="35">
        <v>0</v>
      </c>
      <c r="L47" s="36">
        <v>10</v>
      </c>
      <c r="M47" s="37">
        <v>4600000</v>
      </c>
      <c r="N47" s="38">
        <v>497000</v>
      </c>
      <c r="O47" s="19" t="s">
        <v>1446</v>
      </c>
      <c r="P47" s="172">
        <f t="shared" si="0"/>
        <v>497000</v>
      </c>
      <c r="Q47" s="135">
        <f t="shared" si="1"/>
        <v>4141.666666666667</v>
      </c>
    </row>
    <row r="48" spans="1:17" x14ac:dyDescent="0.3">
      <c r="A48" s="19">
        <v>161</v>
      </c>
      <c r="B48" s="31" t="s">
        <v>1540</v>
      </c>
      <c r="C48" s="32" t="s">
        <v>1541</v>
      </c>
      <c r="D48" s="24" t="s">
        <v>1442</v>
      </c>
      <c r="E48" s="33" t="s">
        <v>1491</v>
      </c>
      <c r="F48" s="33">
        <v>5116</v>
      </c>
      <c r="G48" s="33" t="s">
        <v>1542</v>
      </c>
      <c r="H48" s="33" t="s">
        <v>1445</v>
      </c>
      <c r="I48" s="33">
        <v>195405</v>
      </c>
      <c r="J48" s="34">
        <v>8264</v>
      </c>
      <c r="K48" s="35">
        <v>0</v>
      </c>
      <c r="L48" s="36">
        <v>10</v>
      </c>
      <c r="M48" s="37">
        <v>4600000</v>
      </c>
      <c r="N48" s="38">
        <v>497000</v>
      </c>
      <c r="O48" s="19" t="s">
        <v>1446</v>
      </c>
      <c r="P48" s="172">
        <f t="shared" si="0"/>
        <v>497000</v>
      </c>
      <c r="Q48" s="135">
        <f t="shared" si="1"/>
        <v>4141.666666666667</v>
      </c>
    </row>
    <row r="49" spans="1:17" x14ac:dyDescent="0.3">
      <c r="A49" s="19">
        <v>180</v>
      </c>
      <c r="B49" s="31" t="s">
        <v>1543</v>
      </c>
      <c r="C49" s="32" t="s">
        <v>1544</v>
      </c>
      <c r="D49" s="24" t="s">
        <v>1442</v>
      </c>
      <c r="E49" s="33" t="s">
        <v>1545</v>
      </c>
      <c r="F49" s="33">
        <v>5112</v>
      </c>
      <c r="G49" s="33" t="s">
        <v>1546</v>
      </c>
      <c r="H49" s="33" t="s">
        <v>1445</v>
      </c>
      <c r="I49" s="33">
        <v>201210</v>
      </c>
      <c r="J49" s="34">
        <v>36197645</v>
      </c>
      <c r="K49" s="35">
        <v>2822900</v>
      </c>
      <c r="L49" s="36">
        <v>28</v>
      </c>
      <c r="M49" s="35">
        <v>41000000</v>
      </c>
      <c r="N49" s="38">
        <v>28229000</v>
      </c>
      <c r="O49" s="19" t="s">
        <v>1446</v>
      </c>
      <c r="P49" s="172">
        <f t="shared" si="0"/>
        <v>25406100</v>
      </c>
      <c r="Q49" s="135">
        <f t="shared" si="1"/>
        <v>75613.392857142855</v>
      </c>
    </row>
    <row r="50" spans="1:17" x14ac:dyDescent="0.3">
      <c r="A50" s="19">
        <v>181</v>
      </c>
      <c r="B50" s="31" t="s">
        <v>1547</v>
      </c>
      <c r="C50" s="32" t="s">
        <v>1544</v>
      </c>
      <c r="D50" s="24" t="s">
        <v>1442</v>
      </c>
      <c r="E50" s="33" t="s">
        <v>1545</v>
      </c>
      <c r="F50" s="33">
        <v>5112</v>
      </c>
      <c r="G50" s="33" t="s">
        <v>1546</v>
      </c>
      <c r="H50" s="33" t="s">
        <v>1445</v>
      </c>
      <c r="I50" s="33">
        <v>201210</v>
      </c>
      <c r="J50" s="34">
        <v>36197645</v>
      </c>
      <c r="K50" s="35">
        <v>2822900</v>
      </c>
      <c r="L50" s="36">
        <v>28</v>
      </c>
      <c r="M50" s="35">
        <v>41000000</v>
      </c>
      <c r="N50" s="38">
        <v>28229000</v>
      </c>
      <c r="O50" s="19" t="s">
        <v>1446</v>
      </c>
      <c r="P50" s="172">
        <f t="shared" si="0"/>
        <v>25406100</v>
      </c>
      <c r="Q50" s="135">
        <f t="shared" si="1"/>
        <v>75613.392857142855</v>
      </c>
    </row>
    <row r="51" spans="1:17" x14ac:dyDescent="0.3">
      <c r="A51" s="19">
        <v>182</v>
      </c>
      <c r="B51" s="31" t="s">
        <v>1548</v>
      </c>
      <c r="C51" s="32" t="s">
        <v>1544</v>
      </c>
      <c r="D51" s="24" t="s">
        <v>1442</v>
      </c>
      <c r="E51" s="33" t="s">
        <v>1545</v>
      </c>
      <c r="F51" s="33">
        <v>5112</v>
      </c>
      <c r="G51" s="33" t="s">
        <v>1546</v>
      </c>
      <c r="H51" s="33" t="s">
        <v>1445</v>
      </c>
      <c r="I51" s="33">
        <v>200302</v>
      </c>
      <c r="J51" s="34">
        <v>36197645</v>
      </c>
      <c r="K51" s="35">
        <v>1049600</v>
      </c>
      <c r="L51" s="36">
        <v>19</v>
      </c>
      <c r="M51" s="35">
        <v>41000000</v>
      </c>
      <c r="N51" s="38">
        <v>10496000</v>
      </c>
      <c r="O51" s="19" t="s">
        <v>1446</v>
      </c>
      <c r="P51" s="172">
        <f t="shared" si="0"/>
        <v>9446400</v>
      </c>
      <c r="Q51" s="135">
        <f t="shared" si="1"/>
        <v>41431.57894736842</v>
      </c>
    </row>
    <row r="52" spans="1:17" x14ac:dyDescent="0.3">
      <c r="A52" s="19">
        <v>183</v>
      </c>
      <c r="B52" s="31" t="s">
        <v>1549</v>
      </c>
      <c r="C52" s="32" t="s">
        <v>1544</v>
      </c>
      <c r="D52" s="24" t="s">
        <v>1442</v>
      </c>
      <c r="E52" s="33" t="s">
        <v>1545</v>
      </c>
      <c r="F52" s="33">
        <v>5112</v>
      </c>
      <c r="G52" s="33" t="s">
        <v>1546</v>
      </c>
      <c r="H52" s="33" t="s">
        <v>1445</v>
      </c>
      <c r="I52" s="33">
        <v>201210</v>
      </c>
      <c r="J52" s="34">
        <v>36197645</v>
      </c>
      <c r="K52" s="35">
        <v>2822900</v>
      </c>
      <c r="L52" s="36">
        <v>28</v>
      </c>
      <c r="M52" s="35">
        <v>41000000</v>
      </c>
      <c r="N52" s="38">
        <v>28229000</v>
      </c>
      <c r="O52" s="19" t="s">
        <v>1446</v>
      </c>
      <c r="P52" s="172">
        <f t="shared" si="0"/>
        <v>25406100</v>
      </c>
      <c r="Q52" s="135">
        <f t="shared" si="1"/>
        <v>75613.392857142855</v>
      </c>
    </row>
    <row r="53" spans="1:17" x14ac:dyDescent="0.3">
      <c r="A53" s="19">
        <v>184</v>
      </c>
      <c r="B53" s="31" t="s">
        <v>1550</v>
      </c>
      <c r="C53" s="32" t="s">
        <v>1544</v>
      </c>
      <c r="D53" s="24" t="s">
        <v>1442</v>
      </c>
      <c r="E53" s="33" t="s">
        <v>1545</v>
      </c>
      <c r="F53" s="33">
        <v>5112</v>
      </c>
      <c r="G53" s="33" t="s">
        <v>1546</v>
      </c>
      <c r="H53" s="33" t="s">
        <v>1445</v>
      </c>
      <c r="I53" s="33">
        <v>201210</v>
      </c>
      <c r="J53" s="34">
        <v>36197645</v>
      </c>
      <c r="K53" s="35">
        <v>2822900</v>
      </c>
      <c r="L53" s="36">
        <v>28</v>
      </c>
      <c r="M53" s="35">
        <v>41000000</v>
      </c>
      <c r="N53" s="38">
        <v>28229000</v>
      </c>
      <c r="O53" s="19" t="s">
        <v>1446</v>
      </c>
      <c r="P53" s="172">
        <f t="shared" si="0"/>
        <v>25406100</v>
      </c>
      <c r="Q53" s="135">
        <f t="shared" si="1"/>
        <v>75613.392857142855</v>
      </c>
    </row>
    <row r="54" spans="1:17" x14ac:dyDescent="0.3">
      <c r="A54" s="19">
        <v>185</v>
      </c>
      <c r="B54" s="31" t="s">
        <v>1551</v>
      </c>
      <c r="C54" s="32" t="s">
        <v>1544</v>
      </c>
      <c r="D54" s="24" t="s">
        <v>1442</v>
      </c>
      <c r="E54" s="33" t="s">
        <v>1545</v>
      </c>
      <c r="F54" s="33">
        <v>5112</v>
      </c>
      <c r="G54" s="33" t="s">
        <v>1546</v>
      </c>
      <c r="H54" s="33" t="s">
        <v>1445</v>
      </c>
      <c r="I54" s="33">
        <v>201210</v>
      </c>
      <c r="J54" s="34">
        <v>36197644</v>
      </c>
      <c r="K54" s="35">
        <v>2822900</v>
      </c>
      <c r="L54" s="36">
        <v>28</v>
      </c>
      <c r="M54" s="35">
        <v>41000000</v>
      </c>
      <c r="N54" s="38">
        <v>28229000</v>
      </c>
      <c r="O54" s="19" t="s">
        <v>1446</v>
      </c>
      <c r="P54" s="172">
        <f t="shared" si="0"/>
        <v>25406100</v>
      </c>
      <c r="Q54" s="135">
        <f t="shared" si="1"/>
        <v>75613.392857142855</v>
      </c>
    </row>
    <row r="55" spans="1:17" x14ac:dyDescent="0.3">
      <c r="A55" s="19">
        <v>186</v>
      </c>
      <c r="B55" s="31" t="s">
        <v>1552</v>
      </c>
      <c r="C55" s="32" t="s">
        <v>1553</v>
      </c>
      <c r="D55" s="24" t="s">
        <v>1442</v>
      </c>
      <c r="E55" s="33" t="s">
        <v>1545</v>
      </c>
      <c r="F55" s="33">
        <v>5112</v>
      </c>
      <c r="G55" s="33" t="s">
        <v>1546</v>
      </c>
      <c r="H55" s="33" t="s">
        <v>1445</v>
      </c>
      <c r="I55" s="33">
        <v>201007</v>
      </c>
      <c r="J55" s="34">
        <v>18691687</v>
      </c>
      <c r="K55" s="35">
        <v>2214000</v>
      </c>
      <c r="L55" s="36">
        <v>26</v>
      </c>
      <c r="M55" s="35">
        <v>41000000</v>
      </c>
      <c r="N55" s="38">
        <v>22140000</v>
      </c>
      <c r="O55" s="19" t="s">
        <v>1446</v>
      </c>
      <c r="P55" s="172">
        <f t="shared" si="0"/>
        <v>19926000</v>
      </c>
      <c r="Q55" s="135">
        <f t="shared" si="1"/>
        <v>63865.384615384617</v>
      </c>
    </row>
    <row r="56" spans="1:17" x14ac:dyDescent="0.3">
      <c r="A56" s="19">
        <v>187</v>
      </c>
      <c r="B56" s="31" t="s">
        <v>1554</v>
      </c>
      <c r="C56" s="32" t="s">
        <v>1555</v>
      </c>
      <c r="D56" s="24" t="s">
        <v>1442</v>
      </c>
      <c r="E56" s="33" t="s">
        <v>1545</v>
      </c>
      <c r="F56" s="33">
        <v>5112</v>
      </c>
      <c r="G56" s="33" t="s">
        <v>1546</v>
      </c>
      <c r="H56" s="33" t="s">
        <v>1445</v>
      </c>
      <c r="I56" s="33">
        <v>200512</v>
      </c>
      <c r="J56" s="34">
        <v>5944841</v>
      </c>
      <c r="K56" s="35">
        <v>1312000</v>
      </c>
      <c r="L56" s="36">
        <v>21</v>
      </c>
      <c r="M56" s="35">
        <v>41000000</v>
      </c>
      <c r="N56" s="38">
        <v>13120000</v>
      </c>
      <c r="O56" s="19" t="s">
        <v>1446</v>
      </c>
      <c r="P56" s="172">
        <f t="shared" si="0"/>
        <v>11808000</v>
      </c>
      <c r="Q56" s="135">
        <f t="shared" si="1"/>
        <v>46857.142857142862</v>
      </c>
    </row>
    <row r="57" spans="1:17" x14ac:dyDescent="0.3">
      <c r="A57" s="19">
        <v>188</v>
      </c>
      <c r="B57" s="31" t="s">
        <v>1556</v>
      </c>
      <c r="C57" s="32" t="s">
        <v>1555</v>
      </c>
      <c r="D57" s="24" t="s">
        <v>1442</v>
      </c>
      <c r="E57" s="33" t="s">
        <v>1545</v>
      </c>
      <c r="F57" s="33">
        <v>5112</v>
      </c>
      <c r="G57" s="33" t="s">
        <v>1546</v>
      </c>
      <c r="H57" s="33" t="s">
        <v>1445</v>
      </c>
      <c r="I57" s="33">
        <v>200512</v>
      </c>
      <c r="J57" s="34">
        <v>5944841</v>
      </c>
      <c r="K57" s="35">
        <v>1312000</v>
      </c>
      <c r="L57" s="36">
        <v>21</v>
      </c>
      <c r="M57" s="35">
        <v>41000000</v>
      </c>
      <c r="N57" s="38">
        <v>13120000</v>
      </c>
      <c r="O57" s="19" t="s">
        <v>1446</v>
      </c>
      <c r="P57" s="172">
        <f t="shared" si="0"/>
        <v>11808000</v>
      </c>
      <c r="Q57" s="135">
        <f t="shared" si="1"/>
        <v>46857.142857142862</v>
      </c>
    </row>
    <row r="58" spans="1:17" x14ac:dyDescent="0.3">
      <c r="A58" s="19">
        <v>189</v>
      </c>
      <c r="B58" s="31" t="s">
        <v>1557</v>
      </c>
      <c r="C58" s="32" t="s">
        <v>1555</v>
      </c>
      <c r="D58" s="24" t="s">
        <v>1442</v>
      </c>
      <c r="E58" s="33" t="s">
        <v>1545</v>
      </c>
      <c r="F58" s="33">
        <v>5112</v>
      </c>
      <c r="G58" s="33" t="s">
        <v>1546</v>
      </c>
      <c r="H58" s="33" t="s">
        <v>1445</v>
      </c>
      <c r="I58" s="33">
        <v>200512</v>
      </c>
      <c r="J58" s="34">
        <v>5944841</v>
      </c>
      <c r="K58" s="35">
        <v>1312000</v>
      </c>
      <c r="L58" s="36">
        <v>21</v>
      </c>
      <c r="M58" s="35">
        <v>41000000</v>
      </c>
      <c r="N58" s="38">
        <v>13120000</v>
      </c>
      <c r="O58" s="19" t="s">
        <v>1446</v>
      </c>
      <c r="P58" s="172">
        <f t="shared" si="0"/>
        <v>11808000</v>
      </c>
      <c r="Q58" s="135">
        <f t="shared" si="1"/>
        <v>46857.142857142862</v>
      </c>
    </row>
    <row r="59" spans="1:17" x14ac:dyDescent="0.3">
      <c r="A59" s="19">
        <v>190</v>
      </c>
      <c r="B59" s="31" t="s">
        <v>1558</v>
      </c>
      <c r="C59" s="32" t="s">
        <v>1555</v>
      </c>
      <c r="D59" s="24" t="s">
        <v>1442</v>
      </c>
      <c r="E59" s="33" t="s">
        <v>1545</v>
      </c>
      <c r="F59" s="33">
        <v>5112</v>
      </c>
      <c r="G59" s="33" t="s">
        <v>1546</v>
      </c>
      <c r="H59" s="33" t="s">
        <v>1445</v>
      </c>
      <c r="I59" s="33">
        <v>200512</v>
      </c>
      <c r="J59" s="34">
        <v>5944841</v>
      </c>
      <c r="K59" s="35">
        <v>1312000</v>
      </c>
      <c r="L59" s="36">
        <v>21</v>
      </c>
      <c r="M59" s="35">
        <v>41000000</v>
      </c>
      <c r="N59" s="38">
        <v>13120000</v>
      </c>
      <c r="O59" s="19" t="s">
        <v>1446</v>
      </c>
      <c r="P59" s="172">
        <f t="shared" si="0"/>
        <v>11808000</v>
      </c>
      <c r="Q59" s="135">
        <f t="shared" si="1"/>
        <v>46857.142857142862</v>
      </c>
    </row>
    <row r="60" spans="1:17" x14ac:dyDescent="0.3">
      <c r="A60" s="19">
        <v>191</v>
      </c>
      <c r="B60" s="31" t="s">
        <v>1559</v>
      </c>
      <c r="C60" s="32" t="s">
        <v>1555</v>
      </c>
      <c r="D60" s="24" t="s">
        <v>1442</v>
      </c>
      <c r="E60" s="33" t="s">
        <v>1545</v>
      </c>
      <c r="F60" s="33">
        <v>5112</v>
      </c>
      <c r="G60" s="33" t="s">
        <v>1546</v>
      </c>
      <c r="H60" s="33" t="s">
        <v>1445</v>
      </c>
      <c r="I60" s="33">
        <v>200512</v>
      </c>
      <c r="J60" s="34">
        <v>5944843</v>
      </c>
      <c r="K60" s="35">
        <v>1312000</v>
      </c>
      <c r="L60" s="36">
        <v>21</v>
      </c>
      <c r="M60" s="35">
        <v>41000000</v>
      </c>
      <c r="N60" s="38">
        <v>13120000</v>
      </c>
      <c r="O60" s="19" t="s">
        <v>1446</v>
      </c>
      <c r="P60" s="172">
        <f t="shared" si="0"/>
        <v>11808000</v>
      </c>
      <c r="Q60" s="135">
        <f t="shared" si="1"/>
        <v>46857.142857142862</v>
      </c>
    </row>
    <row r="61" spans="1:17" x14ac:dyDescent="0.3">
      <c r="A61" s="19">
        <v>192</v>
      </c>
      <c r="B61" s="31" t="s">
        <v>1560</v>
      </c>
      <c r="C61" s="32" t="s">
        <v>1555</v>
      </c>
      <c r="D61" s="24" t="s">
        <v>1442</v>
      </c>
      <c r="E61" s="33" t="s">
        <v>1545</v>
      </c>
      <c r="F61" s="33">
        <v>5112</v>
      </c>
      <c r="G61" s="33" t="s">
        <v>1546</v>
      </c>
      <c r="H61" s="33" t="s">
        <v>1445</v>
      </c>
      <c r="I61" s="33">
        <v>200512</v>
      </c>
      <c r="J61" s="34">
        <v>3931769</v>
      </c>
      <c r="K61" s="35">
        <v>1312000</v>
      </c>
      <c r="L61" s="36">
        <v>21</v>
      </c>
      <c r="M61" s="35">
        <v>41000000</v>
      </c>
      <c r="N61" s="38">
        <v>13120000</v>
      </c>
      <c r="O61" s="19" t="s">
        <v>1446</v>
      </c>
      <c r="P61" s="172">
        <f t="shared" si="0"/>
        <v>11808000</v>
      </c>
      <c r="Q61" s="135">
        <f t="shared" si="1"/>
        <v>46857.142857142862</v>
      </c>
    </row>
    <row r="62" spans="1:17" x14ac:dyDescent="0.3">
      <c r="A62" s="19">
        <v>193</v>
      </c>
      <c r="B62" s="31" t="s">
        <v>1561</v>
      </c>
      <c r="C62" s="32" t="s">
        <v>1544</v>
      </c>
      <c r="D62" s="24" t="s">
        <v>1442</v>
      </c>
      <c r="E62" s="33" t="s">
        <v>1545</v>
      </c>
      <c r="F62" s="33">
        <v>5112</v>
      </c>
      <c r="G62" s="33" t="s">
        <v>1546</v>
      </c>
      <c r="H62" s="33" t="s">
        <v>1445</v>
      </c>
      <c r="I62" s="33">
        <v>201210</v>
      </c>
      <c r="J62" s="34">
        <v>39615750</v>
      </c>
      <c r="K62" s="35">
        <v>2822900</v>
      </c>
      <c r="L62" s="36">
        <v>28</v>
      </c>
      <c r="M62" s="35">
        <v>41000000</v>
      </c>
      <c r="N62" s="38">
        <v>28229000</v>
      </c>
      <c r="O62" s="19" t="s">
        <v>1446</v>
      </c>
      <c r="P62" s="172">
        <f t="shared" si="0"/>
        <v>25406100</v>
      </c>
      <c r="Q62" s="135">
        <f t="shared" si="1"/>
        <v>75613.392857142855</v>
      </c>
    </row>
    <row r="63" spans="1:17" x14ac:dyDescent="0.3">
      <c r="A63" s="19">
        <v>204</v>
      </c>
      <c r="B63" s="31" t="s">
        <v>1562</v>
      </c>
      <c r="C63" s="32" t="s">
        <v>1563</v>
      </c>
      <c r="D63" s="24" t="s">
        <v>1442</v>
      </c>
      <c r="E63" s="33"/>
      <c r="F63" s="33">
        <v>5112</v>
      </c>
      <c r="G63" s="33" t="s">
        <v>1546</v>
      </c>
      <c r="H63" s="33" t="s">
        <v>1445</v>
      </c>
      <c r="I63" s="33">
        <v>201007</v>
      </c>
      <c r="J63" s="34">
        <v>125661916</v>
      </c>
      <c r="K63" s="35">
        <v>6602900</v>
      </c>
      <c r="L63" s="36">
        <v>26</v>
      </c>
      <c r="M63" s="37">
        <v>137559873.35458049</v>
      </c>
      <c r="N63" s="38">
        <v>66029000</v>
      </c>
      <c r="O63" s="19" t="s">
        <v>1446</v>
      </c>
      <c r="P63" s="172">
        <f t="shared" si="0"/>
        <v>59426100</v>
      </c>
      <c r="Q63" s="135">
        <f t="shared" si="1"/>
        <v>190468.26923076925</v>
      </c>
    </row>
    <row r="64" spans="1:17" x14ac:dyDescent="0.3">
      <c r="A64" s="19">
        <v>205</v>
      </c>
      <c r="B64" s="31" t="s">
        <v>1564</v>
      </c>
      <c r="C64" s="32" t="s">
        <v>1565</v>
      </c>
      <c r="D64" s="24" t="s">
        <v>1442</v>
      </c>
      <c r="E64" s="33"/>
      <c r="F64" s="33">
        <v>5112</v>
      </c>
      <c r="G64" s="33" t="s">
        <v>1546</v>
      </c>
      <c r="H64" s="33" t="s">
        <v>1445</v>
      </c>
      <c r="I64" s="33">
        <v>201007</v>
      </c>
      <c r="J64" s="34">
        <v>125662446</v>
      </c>
      <c r="K64" s="35">
        <v>6603000</v>
      </c>
      <c r="L64" s="36">
        <v>26</v>
      </c>
      <c r="M64" s="37">
        <v>137560453.53619161</v>
      </c>
      <c r="N64" s="38">
        <v>66030000</v>
      </c>
      <c r="O64" s="19" t="s">
        <v>1446</v>
      </c>
      <c r="P64" s="172">
        <f t="shared" si="0"/>
        <v>59427000</v>
      </c>
      <c r="Q64" s="135">
        <f t="shared" si="1"/>
        <v>190471.15384615384</v>
      </c>
    </row>
    <row r="65" spans="1:17" x14ac:dyDescent="0.3">
      <c r="A65" s="19">
        <v>208</v>
      </c>
      <c r="B65" s="31" t="s">
        <v>1566</v>
      </c>
      <c r="C65" s="32" t="s">
        <v>1567</v>
      </c>
      <c r="D65" s="24" t="s">
        <v>1442</v>
      </c>
      <c r="E65" s="33"/>
      <c r="F65" s="33">
        <v>5112</v>
      </c>
      <c r="G65" s="33" t="s">
        <v>1546</v>
      </c>
      <c r="H65" s="33" t="s">
        <v>1445</v>
      </c>
      <c r="I65" s="33">
        <v>200911</v>
      </c>
      <c r="J65" s="34">
        <v>100644750</v>
      </c>
      <c r="K65" s="35">
        <v>4706900</v>
      </c>
      <c r="L65" s="36">
        <v>25</v>
      </c>
      <c r="M65" s="37">
        <v>105064447.98285909</v>
      </c>
      <c r="N65" s="38">
        <v>47069000</v>
      </c>
      <c r="O65" s="19" t="s">
        <v>1446</v>
      </c>
      <c r="P65" s="172">
        <f t="shared" si="0"/>
        <v>42362100</v>
      </c>
      <c r="Q65" s="135">
        <f t="shared" si="1"/>
        <v>141207</v>
      </c>
    </row>
    <row r="66" spans="1:17" x14ac:dyDescent="0.3">
      <c r="A66" s="19">
        <v>209</v>
      </c>
      <c r="B66" s="31" t="s">
        <v>1568</v>
      </c>
      <c r="C66" s="32" t="s">
        <v>1569</v>
      </c>
      <c r="D66" s="24" t="s">
        <v>1442</v>
      </c>
      <c r="E66" s="33"/>
      <c r="F66" s="33">
        <v>5112</v>
      </c>
      <c r="G66" s="33" t="s">
        <v>1546</v>
      </c>
      <c r="H66" s="33" t="s">
        <v>1445</v>
      </c>
      <c r="I66" s="33">
        <v>201005</v>
      </c>
      <c r="J66" s="34">
        <v>49402777</v>
      </c>
      <c r="K66" s="35">
        <v>2595900</v>
      </c>
      <c r="L66" s="36">
        <v>26</v>
      </c>
      <c r="M66" s="37">
        <v>54080344.815724298</v>
      </c>
      <c r="N66" s="38">
        <v>25959000</v>
      </c>
      <c r="O66" s="19" t="s">
        <v>1446</v>
      </c>
      <c r="P66" s="172">
        <f t="shared" si="0"/>
        <v>23363100</v>
      </c>
      <c r="Q66" s="135">
        <f t="shared" si="1"/>
        <v>74881.730769230766</v>
      </c>
    </row>
    <row r="67" spans="1:17" x14ac:dyDescent="0.3">
      <c r="A67" s="19">
        <v>210</v>
      </c>
      <c r="B67" s="31" t="s">
        <v>1570</v>
      </c>
      <c r="C67" s="32" t="s">
        <v>1571</v>
      </c>
      <c r="D67" s="24" t="s">
        <v>1442</v>
      </c>
      <c r="E67" s="33"/>
      <c r="F67" s="33">
        <v>5112</v>
      </c>
      <c r="G67" s="33" t="s">
        <v>1546</v>
      </c>
      <c r="H67" s="33" t="s">
        <v>1445</v>
      </c>
      <c r="I67" s="33">
        <v>201005</v>
      </c>
      <c r="J67" s="34">
        <v>49402777</v>
      </c>
      <c r="K67" s="35">
        <v>2595900</v>
      </c>
      <c r="L67" s="36">
        <v>26</v>
      </c>
      <c r="M67" s="37">
        <v>54080344.815724298</v>
      </c>
      <c r="N67" s="38">
        <v>25959000</v>
      </c>
      <c r="O67" s="19" t="s">
        <v>1446</v>
      </c>
      <c r="P67" s="172">
        <f t="shared" ref="P67:P130" si="2">+(N67-K67)</f>
        <v>23363100</v>
      </c>
      <c r="Q67" s="135">
        <f t="shared" ref="Q67:Q130" si="3">+(P67/L67)/12</f>
        <v>74881.730769230766</v>
      </c>
    </row>
    <row r="68" spans="1:17" x14ac:dyDescent="0.3">
      <c r="A68" s="19">
        <v>211</v>
      </c>
      <c r="B68" s="31" t="s">
        <v>1572</v>
      </c>
      <c r="C68" s="32" t="s">
        <v>1573</v>
      </c>
      <c r="D68" s="24" t="s">
        <v>1442</v>
      </c>
      <c r="E68" s="33"/>
      <c r="F68" s="33">
        <v>5112</v>
      </c>
      <c r="G68" s="33" t="s">
        <v>1546</v>
      </c>
      <c r="H68" s="33" t="s">
        <v>1445</v>
      </c>
      <c r="I68" s="33">
        <v>201007</v>
      </c>
      <c r="J68" s="34">
        <v>62149619</v>
      </c>
      <c r="K68" s="35">
        <v>3265700</v>
      </c>
      <c r="L68" s="36">
        <v>26</v>
      </c>
      <c r="M68" s="37">
        <v>68034086.943855226</v>
      </c>
      <c r="N68" s="38">
        <v>32657000</v>
      </c>
      <c r="O68" s="19" t="s">
        <v>1446</v>
      </c>
      <c r="P68" s="172">
        <f t="shared" si="2"/>
        <v>29391300</v>
      </c>
      <c r="Q68" s="135">
        <f t="shared" si="3"/>
        <v>94202.884615384624</v>
      </c>
    </row>
    <row r="69" spans="1:17" x14ac:dyDescent="0.3">
      <c r="A69" s="19">
        <v>212</v>
      </c>
      <c r="B69" s="31" t="s">
        <v>1574</v>
      </c>
      <c r="C69" s="32" t="s">
        <v>1575</v>
      </c>
      <c r="D69" s="24" t="s">
        <v>1442</v>
      </c>
      <c r="E69" s="33"/>
      <c r="F69" s="33">
        <v>5112</v>
      </c>
      <c r="G69" s="33" t="s">
        <v>1546</v>
      </c>
      <c r="H69" s="33" t="s">
        <v>1445</v>
      </c>
      <c r="I69" s="33">
        <v>201007</v>
      </c>
      <c r="J69" s="34">
        <v>54418690</v>
      </c>
      <c r="K69" s="35">
        <v>2859500</v>
      </c>
      <c r="L69" s="36">
        <v>26</v>
      </c>
      <c r="M69" s="37">
        <v>59571175.920333549</v>
      </c>
      <c r="N69" s="38">
        <v>28595000</v>
      </c>
      <c r="O69" s="19" t="s">
        <v>1446</v>
      </c>
      <c r="P69" s="172">
        <f t="shared" si="2"/>
        <v>25735500</v>
      </c>
      <c r="Q69" s="135">
        <f t="shared" si="3"/>
        <v>82485.576923076922</v>
      </c>
    </row>
    <row r="70" spans="1:17" x14ac:dyDescent="0.3">
      <c r="A70" s="19">
        <v>213</v>
      </c>
      <c r="B70" s="31" t="s">
        <v>1576</v>
      </c>
      <c r="C70" s="32" t="s">
        <v>1577</v>
      </c>
      <c r="D70" s="24" t="s">
        <v>1442</v>
      </c>
      <c r="E70" s="33"/>
      <c r="F70" s="33">
        <v>5112</v>
      </c>
      <c r="G70" s="33" t="s">
        <v>1546</v>
      </c>
      <c r="H70" s="33" t="s">
        <v>1445</v>
      </c>
      <c r="I70" s="33">
        <v>201005</v>
      </c>
      <c r="J70" s="34">
        <v>49402777</v>
      </c>
      <c r="K70" s="35">
        <v>2595900</v>
      </c>
      <c r="L70" s="36">
        <v>26</v>
      </c>
      <c r="M70" s="37">
        <v>54080344.815724298</v>
      </c>
      <c r="N70" s="38">
        <v>25959000</v>
      </c>
      <c r="O70" s="19" t="s">
        <v>1446</v>
      </c>
      <c r="P70" s="172">
        <f t="shared" si="2"/>
        <v>23363100</v>
      </c>
      <c r="Q70" s="135">
        <f t="shared" si="3"/>
        <v>74881.730769230766</v>
      </c>
    </row>
    <row r="71" spans="1:17" x14ac:dyDescent="0.3">
      <c r="A71" s="19">
        <v>214</v>
      </c>
      <c r="B71" s="31" t="s">
        <v>1578</v>
      </c>
      <c r="C71" s="32" t="s">
        <v>1579</v>
      </c>
      <c r="D71" s="24" t="s">
        <v>1442</v>
      </c>
      <c r="E71" s="33"/>
      <c r="F71" s="33">
        <v>5112</v>
      </c>
      <c r="G71" s="33" t="s">
        <v>1546</v>
      </c>
      <c r="H71" s="33" t="s">
        <v>1445</v>
      </c>
      <c r="I71" s="33">
        <v>200911</v>
      </c>
      <c r="J71" s="34">
        <v>48981299</v>
      </c>
      <c r="K71" s="35">
        <v>2290800</v>
      </c>
      <c r="L71" s="36">
        <v>25</v>
      </c>
      <c r="M71" s="37">
        <v>51132256.187415309</v>
      </c>
      <c r="N71" s="38">
        <v>22908000</v>
      </c>
      <c r="O71" s="19" t="s">
        <v>1446</v>
      </c>
      <c r="P71" s="172">
        <f t="shared" si="2"/>
        <v>20617200</v>
      </c>
      <c r="Q71" s="135">
        <f t="shared" si="3"/>
        <v>68724</v>
      </c>
    </row>
    <row r="72" spans="1:17" x14ac:dyDescent="0.3">
      <c r="A72" s="19">
        <v>215</v>
      </c>
      <c r="B72" s="31" t="s">
        <v>1580</v>
      </c>
      <c r="C72" s="32" t="s">
        <v>1581</v>
      </c>
      <c r="D72" s="24" t="s">
        <v>1442</v>
      </c>
      <c r="E72" s="33"/>
      <c r="F72" s="33">
        <v>5112</v>
      </c>
      <c r="G72" s="33" t="s">
        <v>1546</v>
      </c>
      <c r="H72" s="33" t="s">
        <v>1445</v>
      </c>
      <c r="I72" s="33">
        <v>201007</v>
      </c>
      <c r="J72" s="34">
        <v>54418026</v>
      </c>
      <c r="K72" s="35">
        <v>2859400</v>
      </c>
      <c r="L72" s="36">
        <v>26</v>
      </c>
      <c r="M72" s="37">
        <v>59570449.051296249</v>
      </c>
      <c r="N72" s="38">
        <v>28594000</v>
      </c>
      <c r="O72" s="19" t="s">
        <v>1446</v>
      </c>
      <c r="P72" s="172">
        <f t="shared" si="2"/>
        <v>25734600</v>
      </c>
      <c r="Q72" s="135">
        <f t="shared" si="3"/>
        <v>82482.692307692312</v>
      </c>
    </row>
    <row r="73" spans="1:17" x14ac:dyDescent="0.3">
      <c r="A73" s="19">
        <v>216</v>
      </c>
      <c r="B73" s="31" t="s">
        <v>1582</v>
      </c>
      <c r="C73" s="32" t="s">
        <v>1583</v>
      </c>
      <c r="D73" s="24" t="s">
        <v>1442</v>
      </c>
      <c r="E73" s="33"/>
      <c r="F73" s="33">
        <v>5112</v>
      </c>
      <c r="G73" s="33" t="s">
        <v>1546</v>
      </c>
      <c r="H73" s="33" t="s">
        <v>1445</v>
      </c>
      <c r="I73" s="33">
        <v>201007</v>
      </c>
      <c r="J73" s="34">
        <v>54418026</v>
      </c>
      <c r="K73" s="35">
        <v>2859400</v>
      </c>
      <c r="L73" s="36">
        <v>26</v>
      </c>
      <c r="M73" s="37">
        <v>59570449.051296249</v>
      </c>
      <c r="N73" s="38">
        <v>28594000</v>
      </c>
      <c r="O73" s="19" t="s">
        <v>1446</v>
      </c>
      <c r="P73" s="172">
        <f t="shared" si="2"/>
        <v>25734600</v>
      </c>
      <c r="Q73" s="135">
        <f t="shared" si="3"/>
        <v>82482.692307692312</v>
      </c>
    </row>
    <row r="74" spans="1:17" x14ac:dyDescent="0.3">
      <c r="A74" s="19">
        <v>217</v>
      </c>
      <c r="B74" s="31" t="s">
        <v>1584</v>
      </c>
      <c r="C74" s="32" t="s">
        <v>1585</v>
      </c>
      <c r="D74" s="24" t="s">
        <v>1442</v>
      </c>
      <c r="E74" s="33"/>
      <c r="F74" s="33">
        <v>5112</v>
      </c>
      <c r="G74" s="33" t="s">
        <v>1546</v>
      </c>
      <c r="H74" s="33" t="s">
        <v>1445</v>
      </c>
      <c r="I74" s="33">
        <v>200911</v>
      </c>
      <c r="J74" s="34">
        <v>48981299</v>
      </c>
      <c r="K74" s="35">
        <v>2290800</v>
      </c>
      <c r="L74" s="36">
        <v>25</v>
      </c>
      <c r="M74" s="37">
        <v>51132256.187415309</v>
      </c>
      <c r="N74" s="38">
        <v>22908000</v>
      </c>
      <c r="O74" s="19" t="s">
        <v>1446</v>
      </c>
      <c r="P74" s="172">
        <f t="shared" si="2"/>
        <v>20617200</v>
      </c>
      <c r="Q74" s="135">
        <f t="shared" si="3"/>
        <v>68724</v>
      </c>
    </row>
    <row r="75" spans="1:17" x14ac:dyDescent="0.3">
      <c r="A75" s="19">
        <v>218</v>
      </c>
      <c r="B75" s="31" t="s">
        <v>1586</v>
      </c>
      <c r="C75" s="32" t="s">
        <v>1587</v>
      </c>
      <c r="D75" s="24" t="s">
        <v>1442</v>
      </c>
      <c r="E75" s="33"/>
      <c r="F75" s="33">
        <v>5112</v>
      </c>
      <c r="G75" s="33" t="s">
        <v>1546</v>
      </c>
      <c r="H75" s="33" t="s">
        <v>1445</v>
      </c>
      <c r="I75" s="33">
        <v>200911</v>
      </c>
      <c r="J75" s="34">
        <v>48981299</v>
      </c>
      <c r="K75" s="35">
        <v>2290800</v>
      </c>
      <c r="L75" s="36">
        <v>25</v>
      </c>
      <c r="M75" s="37">
        <v>51132256.187415309</v>
      </c>
      <c r="N75" s="38">
        <v>22908000</v>
      </c>
      <c r="O75" s="19" t="s">
        <v>1446</v>
      </c>
      <c r="P75" s="172">
        <f t="shared" si="2"/>
        <v>20617200</v>
      </c>
      <c r="Q75" s="135">
        <f t="shared" si="3"/>
        <v>68724</v>
      </c>
    </row>
    <row r="76" spans="1:17" x14ac:dyDescent="0.3">
      <c r="A76" s="19">
        <v>219</v>
      </c>
      <c r="B76" s="31" t="s">
        <v>1588</v>
      </c>
      <c r="C76" s="32" t="s">
        <v>1589</v>
      </c>
      <c r="D76" s="24" t="s">
        <v>1442</v>
      </c>
      <c r="E76" s="33"/>
      <c r="F76" s="33">
        <v>5112</v>
      </c>
      <c r="G76" s="33" t="s">
        <v>1546</v>
      </c>
      <c r="H76" s="33" t="s">
        <v>1445</v>
      </c>
      <c r="I76" s="33">
        <v>200911</v>
      </c>
      <c r="J76" s="34">
        <v>48981310</v>
      </c>
      <c r="K76" s="35">
        <v>2290800</v>
      </c>
      <c r="L76" s="36">
        <v>25</v>
      </c>
      <c r="M76" s="37">
        <v>51132267.670467608</v>
      </c>
      <c r="N76" s="38">
        <v>22908000</v>
      </c>
      <c r="O76" s="19" t="s">
        <v>1446</v>
      </c>
      <c r="P76" s="172">
        <f t="shared" si="2"/>
        <v>20617200</v>
      </c>
      <c r="Q76" s="135">
        <f t="shared" si="3"/>
        <v>68724</v>
      </c>
    </row>
    <row r="77" spans="1:17" x14ac:dyDescent="0.3">
      <c r="A77" s="19">
        <v>220</v>
      </c>
      <c r="B77" s="31" t="s">
        <v>1590</v>
      </c>
      <c r="C77" s="32" t="s">
        <v>1591</v>
      </c>
      <c r="D77" s="24" t="s">
        <v>1442</v>
      </c>
      <c r="E77" s="33"/>
      <c r="F77" s="33">
        <v>5112</v>
      </c>
      <c r="G77" s="33" t="s">
        <v>1546</v>
      </c>
      <c r="H77" s="33" t="s">
        <v>1445</v>
      </c>
      <c r="I77" s="33">
        <v>201112</v>
      </c>
      <c r="J77" s="34">
        <v>140003733</v>
      </c>
      <c r="K77" s="35">
        <v>7516200</v>
      </c>
      <c r="L77" s="36">
        <v>27</v>
      </c>
      <c r="M77" s="37">
        <v>146799610.91316211</v>
      </c>
      <c r="N77" s="38">
        <v>75162000</v>
      </c>
      <c r="O77" s="19" t="s">
        <v>1446</v>
      </c>
      <c r="P77" s="172">
        <f t="shared" si="2"/>
        <v>67645800</v>
      </c>
      <c r="Q77" s="135">
        <f t="shared" si="3"/>
        <v>208783.33333333334</v>
      </c>
    </row>
    <row r="78" spans="1:17" x14ac:dyDescent="0.3">
      <c r="A78" s="19">
        <v>221</v>
      </c>
      <c r="B78" s="31" t="s">
        <v>1592</v>
      </c>
      <c r="C78" s="32" t="s">
        <v>1593</v>
      </c>
      <c r="D78" s="24" t="s">
        <v>1442</v>
      </c>
      <c r="E78" s="33"/>
      <c r="F78" s="33">
        <v>5112</v>
      </c>
      <c r="G78" s="33" t="s">
        <v>1546</v>
      </c>
      <c r="H78" s="33" t="s">
        <v>1445</v>
      </c>
      <c r="I78" s="33">
        <v>201005</v>
      </c>
      <c r="J78" s="34">
        <v>125618456</v>
      </c>
      <c r="K78" s="35">
        <v>6600600</v>
      </c>
      <c r="L78" s="36">
        <v>26</v>
      </c>
      <c r="M78" s="37">
        <v>137512298.46247086</v>
      </c>
      <c r="N78" s="38">
        <v>66006000</v>
      </c>
      <c r="O78" s="19" t="s">
        <v>1446</v>
      </c>
      <c r="P78" s="172">
        <f t="shared" si="2"/>
        <v>59405400</v>
      </c>
      <c r="Q78" s="135">
        <f t="shared" si="3"/>
        <v>190401.92307692309</v>
      </c>
    </row>
    <row r="79" spans="1:17" x14ac:dyDescent="0.3">
      <c r="A79" s="19">
        <v>226</v>
      </c>
      <c r="B79" s="31" t="s">
        <v>1594</v>
      </c>
      <c r="C79" s="32" t="s">
        <v>1595</v>
      </c>
      <c r="D79" s="24" t="s">
        <v>1442</v>
      </c>
      <c r="E79" s="33"/>
      <c r="F79" s="33">
        <v>5115</v>
      </c>
      <c r="G79" s="33" t="s">
        <v>1449</v>
      </c>
      <c r="H79" s="33" t="s">
        <v>1445</v>
      </c>
      <c r="I79" s="33">
        <v>200406</v>
      </c>
      <c r="J79" s="34">
        <v>41026564</v>
      </c>
      <c r="K79" s="35">
        <v>1620000</v>
      </c>
      <c r="L79" s="36">
        <v>20</v>
      </c>
      <c r="M79" s="37">
        <v>50000000</v>
      </c>
      <c r="N79" s="38">
        <v>16200000</v>
      </c>
      <c r="O79" s="19" t="s">
        <v>1446</v>
      </c>
      <c r="P79" s="172">
        <f t="shared" si="2"/>
        <v>14580000</v>
      </c>
      <c r="Q79" s="135">
        <f t="shared" si="3"/>
        <v>60750</v>
      </c>
    </row>
    <row r="80" spans="1:17" x14ac:dyDescent="0.3">
      <c r="A80" s="19">
        <v>231</v>
      </c>
      <c r="B80" s="31" t="s">
        <v>1596</v>
      </c>
      <c r="C80" s="32" t="s">
        <v>1597</v>
      </c>
      <c r="D80" s="24" t="s">
        <v>1442</v>
      </c>
      <c r="E80" s="33" t="s">
        <v>1598</v>
      </c>
      <c r="F80" s="33">
        <v>5115</v>
      </c>
      <c r="G80" s="33" t="s">
        <v>1449</v>
      </c>
      <c r="H80" s="33" t="s">
        <v>1445</v>
      </c>
      <c r="I80" s="33">
        <v>200911</v>
      </c>
      <c r="J80" s="34">
        <v>1566000</v>
      </c>
      <c r="K80" s="35">
        <v>73300</v>
      </c>
      <c r="L80" s="36">
        <v>25</v>
      </c>
      <c r="M80" s="37">
        <v>1634769.0817569455</v>
      </c>
      <c r="N80" s="38">
        <v>733000</v>
      </c>
      <c r="O80" s="19" t="s">
        <v>1446</v>
      </c>
      <c r="P80" s="172">
        <f t="shared" si="2"/>
        <v>659700</v>
      </c>
      <c r="Q80" s="135">
        <f t="shared" si="3"/>
        <v>2199</v>
      </c>
    </row>
    <row r="81" spans="1:17" x14ac:dyDescent="0.3">
      <c r="A81" s="19">
        <v>232</v>
      </c>
      <c r="B81" s="31" t="s">
        <v>1599</v>
      </c>
      <c r="C81" s="32" t="s">
        <v>1597</v>
      </c>
      <c r="D81" s="24" t="s">
        <v>1442</v>
      </c>
      <c r="E81" s="33" t="s">
        <v>1598</v>
      </c>
      <c r="F81" s="33">
        <v>5115</v>
      </c>
      <c r="G81" s="33" t="s">
        <v>1449</v>
      </c>
      <c r="H81" s="33" t="s">
        <v>1445</v>
      </c>
      <c r="I81" s="33">
        <v>201007</v>
      </c>
      <c r="J81" s="34">
        <v>1566000</v>
      </c>
      <c r="K81" s="35">
        <v>82300</v>
      </c>
      <c r="L81" s="36">
        <v>26</v>
      </c>
      <c r="M81" s="37">
        <v>1714272.4584373923</v>
      </c>
      <c r="N81" s="38">
        <v>823000</v>
      </c>
      <c r="O81" s="19" t="s">
        <v>1446</v>
      </c>
      <c r="P81" s="172">
        <f t="shared" si="2"/>
        <v>740700</v>
      </c>
      <c r="Q81" s="135">
        <f t="shared" si="3"/>
        <v>2374.0384615384614</v>
      </c>
    </row>
    <row r="82" spans="1:17" x14ac:dyDescent="0.3">
      <c r="A82" s="19">
        <v>237</v>
      </c>
      <c r="B82" s="31" t="s">
        <v>1600</v>
      </c>
      <c r="C82" s="32" t="s">
        <v>1601</v>
      </c>
      <c r="D82" s="24" t="s">
        <v>1442</v>
      </c>
      <c r="E82" s="33" t="s">
        <v>1602</v>
      </c>
      <c r="F82" s="33">
        <v>5121</v>
      </c>
      <c r="G82" s="33" t="s">
        <v>1444</v>
      </c>
      <c r="H82" s="33" t="s">
        <v>1445</v>
      </c>
      <c r="I82" s="33">
        <v>201312</v>
      </c>
      <c r="J82" s="34">
        <v>1160000</v>
      </c>
      <c r="K82" s="35">
        <v>76500</v>
      </c>
      <c r="L82" s="36">
        <v>29</v>
      </c>
      <c r="M82" s="37">
        <v>1179607.9571109023</v>
      </c>
      <c r="N82" s="38">
        <v>765000</v>
      </c>
      <c r="O82" s="19" t="s">
        <v>1446</v>
      </c>
      <c r="P82" s="172">
        <f t="shared" si="2"/>
        <v>688500</v>
      </c>
      <c r="Q82" s="135">
        <f t="shared" si="3"/>
        <v>1978.4482758620688</v>
      </c>
    </row>
    <row r="83" spans="1:17" x14ac:dyDescent="0.3">
      <c r="A83" s="19">
        <v>238</v>
      </c>
      <c r="B83" s="31" t="s">
        <v>1603</v>
      </c>
      <c r="C83" s="32" t="s">
        <v>1604</v>
      </c>
      <c r="D83" s="24" t="s">
        <v>1442</v>
      </c>
      <c r="E83" s="33"/>
      <c r="F83" s="33">
        <v>5115</v>
      </c>
      <c r="G83" s="33" t="s">
        <v>1449</v>
      </c>
      <c r="H83" s="33" t="s">
        <v>1445</v>
      </c>
      <c r="I83" s="33">
        <v>196008</v>
      </c>
      <c r="J83" s="34">
        <v>295116</v>
      </c>
      <c r="K83" s="35">
        <v>0</v>
      </c>
      <c r="L83" s="36">
        <v>10</v>
      </c>
      <c r="M83" s="35">
        <v>15000000</v>
      </c>
      <c r="N83" s="38">
        <v>1823000</v>
      </c>
      <c r="O83" s="19" t="s">
        <v>1446</v>
      </c>
      <c r="P83" s="172">
        <f t="shared" si="2"/>
        <v>1823000</v>
      </c>
      <c r="Q83" s="135">
        <f t="shared" si="3"/>
        <v>15191.666666666666</v>
      </c>
    </row>
    <row r="84" spans="1:17" x14ac:dyDescent="0.3">
      <c r="A84" s="19">
        <v>239</v>
      </c>
      <c r="B84" s="31" t="s">
        <v>1605</v>
      </c>
      <c r="C84" s="32" t="s">
        <v>1606</v>
      </c>
      <c r="D84" s="24" t="s">
        <v>1442</v>
      </c>
      <c r="E84" s="33"/>
      <c r="F84" s="33">
        <v>5115</v>
      </c>
      <c r="G84" s="33" t="s">
        <v>1449</v>
      </c>
      <c r="H84" s="33" t="s">
        <v>1445</v>
      </c>
      <c r="I84" s="33">
        <v>195205</v>
      </c>
      <c r="J84" s="34">
        <v>97407</v>
      </c>
      <c r="K84" s="35">
        <v>0</v>
      </c>
      <c r="L84" s="36">
        <v>10</v>
      </c>
      <c r="M84" s="35">
        <v>15000000</v>
      </c>
      <c r="N84" s="38">
        <v>1823000</v>
      </c>
      <c r="O84" s="19" t="s">
        <v>1446</v>
      </c>
      <c r="P84" s="172">
        <f t="shared" si="2"/>
        <v>1823000</v>
      </c>
      <c r="Q84" s="135">
        <f t="shared" si="3"/>
        <v>15191.666666666666</v>
      </c>
    </row>
    <row r="85" spans="1:17" x14ac:dyDescent="0.3">
      <c r="A85" s="19">
        <v>240</v>
      </c>
      <c r="B85" s="31" t="s">
        <v>1607</v>
      </c>
      <c r="C85" s="32" t="s">
        <v>1608</v>
      </c>
      <c r="D85" s="24" t="s">
        <v>1442</v>
      </c>
      <c r="E85" s="33"/>
      <c r="F85" s="33">
        <v>5115</v>
      </c>
      <c r="G85" s="33" t="s">
        <v>1449</v>
      </c>
      <c r="H85" s="33" t="s">
        <v>1445</v>
      </c>
      <c r="I85" s="33">
        <v>201106</v>
      </c>
      <c r="J85" s="34">
        <v>81263849</v>
      </c>
      <c r="K85" s="35">
        <v>4908100</v>
      </c>
      <c r="L85" s="36">
        <v>27</v>
      </c>
      <c r="M85" s="37">
        <v>85208452.36680907</v>
      </c>
      <c r="N85" s="38">
        <v>49081000</v>
      </c>
      <c r="O85" s="19" t="s">
        <v>1446</v>
      </c>
      <c r="P85" s="172">
        <f t="shared" si="2"/>
        <v>44172900</v>
      </c>
      <c r="Q85" s="135">
        <f t="shared" si="3"/>
        <v>136336.11111111109</v>
      </c>
    </row>
    <row r="86" spans="1:17" x14ac:dyDescent="0.3">
      <c r="A86" s="19">
        <v>253</v>
      </c>
      <c r="B86" s="31" t="s">
        <v>1609</v>
      </c>
      <c r="C86" s="32" t="s">
        <v>1610</v>
      </c>
      <c r="D86" s="24" t="s">
        <v>1442</v>
      </c>
      <c r="E86" s="33" t="s">
        <v>1611</v>
      </c>
      <c r="F86" s="33">
        <v>5112</v>
      </c>
      <c r="G86" s="33" t="s">
        <v>1546</v>
      </c>
      <c r="H86" s="33" t="s">
        <v>1445</v>
      </c>
      <c r="I86" s="33">
        <v>200107</v>
      </c>
      <c r="J86" s="34">
        <v>5422967</v>
      </c>
      <c r="K86" s="35">
        <v>117300</v>
      </c>
      <c r="L86" s="36">
        <v>17</v>
      </c>
      <c r="M86" s="37">
        <v>6107045.0394120077</v>
      </c>
      <c r="N86" s="38">
        <v>1173000</v>
      </c>
      <c r="O86" s="19" t="s">
        <v>1446</v>
      </c>
      <c r="P86" s="172">
        <f t="shared" si="2"/>
        <v>1055700</v>
      </c>
      <c r="Q86" s="135">
        <f t="shared" si="3"/>
        <v>5175</v>
      </c>
    </row>
    <row r="87" spans="1:17" x14ac:dyDescent="0.3">
      <c r="A87" s="19">
        <v>255</v>
      </c>
      <c r="B87" s="31" t="s">
        <v>1612</v>
      </c>
      <c r="C87" s="32" t="s">
        <v>1613</v>
      </c>
      <c r="D87" s="24" t="s">
        <v>1442</v>
      </c>
      <c r="E87" s="33" t="s">
        <v>1611</v>
      </c>
      <c r="F87" s="33">
        <v>5112</v>
      </c>
      <c r="G87" s="33" t="s">
        <v>1546</v>
      </c>
      <c r="H87" s="33" t="s">
        <v>1445</v>
      </c>
      <c r="I87" s="33">
        <v>201310</v>
      </c>
      <c r="J87" s="34">
        <v>5336000</v>
      </c>
      <c r="K87" s="35">
        <v>312600</v>
      </c>
      <c r="L87" s="36">
        <v>29</v>
      </c>
      <c r="M87" s="37">
        <v>5426196.6027101511</v>
      </c>
      <c r="N87" s="38">
        <v>3126000</v>
      </c>
      <c r="O87" s="19" t="s">
        <v>1446</v>
      </c>
      <c r="P87" s="172">
        <f t="shared" si="2"/>
        <v>2813400</v>
      </c>
      <c r="Q87" s="135">
        <f t="shared" si="3"/>
        <v>8084.4827586206893</v>
      </c>
    </row>
    <row r="88" spans="1:17" x14ac:dyDescent="0.3">
      <c r="A88" s="19">
        <v>256</v>
      </c>
      <c r="B88" s="31" t="s">
        <v>1614</v>
      </c>
      <c r="C88" s="32" t="s">
        <v>1615</v>
      </c>
      <c r="D88" s="24" t="s">
        <v>1442</v>
      </c>
      <c r="E88" s="33" t="s">
        <v>1611</v>
      </c>
      <c r="F88" s="33">
        <v>5112</v>
      </c>
      <c r="G88" s="33" t="s">
        <v>1546</v>
      </c>
      <c r="H88" s="33" t="s">
        <v>1445</v>
      </c>
      <c r="I88" s="33">
        <v>199910</v>
      </c>
      <c r="J88" s="34">
        <v>771087</v>
      </c>
      <c r="K88" s="35">
        <v>14000</v>
      </c>
      <c r="L88" s="36">
        <v>15</v>
      </c>
      <c r="M88" s="37">
        <v>1091567.5578622816</v>
      </c>
      <c r="N88" s="38">
        <v>140000</v>
      </c>
      <c r="O88" s="19" t="s">
        <v>1446</v>
      </c>
      <c r="P88" s="172">
        <f t="shared" si="2"/>
        <v>126000</v>
      </c>
      <c r="Q88" s="135">
        <f t="shared" si="3"/>
        <v>700</v>
      </c>
    </row>
    <row r="89" spans="1:17" x14ac:dyDescent="0.3">
      <c r="A89" s="19">
        <v>257</v>
      </c>
      <c r="B89" s="31" t="s">
        <v>1616</v>
      </c>
      <c r="C89" s="32" t="s">
        <v>1617</v>
      </c>
      <c r="D89" s="24" t="s">
        <v>1442</v>
      </c>
      <c r="E89" s="33"/>
      <c r="F89" s="33">
        <v>5112</v>
      </c>
      <c r="G89" s="33" t="s">
        <v>1546</v>
      </c>
      <c r="H89" s="33" t="s">
        <v>1445</v>
      </c>
      <c r="I89" s="33">
        <v>200609</v>
      </c>
      <c r="J89" s="34">
        <v>4005616</v>
      </c>
      <c r="K89" s="35">
        <v>143000</v>
      </c>
      <c r="L89" s="36">
        <v>22</v>
      </c>
      <c r="M89" s="37">
        <v>4061098.7170748482</v>
      </c>
      <c r="N89" s="38">
        <v>1430000</v>
      </c>
      <c r="O89" s="19" t="s">
        <v>1446</v>
      </c>
      <c r="P89" s="172">
        <f t="shared" si="2"/>
        <v>1287000</v>
      </c>
      <c r="Q89" s="135">
        <f t="shared" si="3"/>
        <v>4875</v>
      </c>
    </row>
    <row r="90" spans="1:17" x14ac:dyDescent="0.3">
      <c r="A90" s="19">
        <v>259</v>
      </c>
      <c r="B90" s="31" t="s">
        <v>1618</v>
      </c>
      <c r="C90" s="32" t="s">
        <v>1619</v>
      </c>
      <c r="D90" s="24" t="s">
        <v>1442</v>
      </c>
      <c r="E90" s="33"/>
      <c r="F90" s="33">
        <v>5112</v>
      </c>
      <c r="G90" s="33" t="s">
        <v>1546</v>
      </c>
      <c r="H90" s="33" t="s">
        <v>1445</v>
      </c>
      <c r="I90" s="33">
        <v>200810</v>
      </c>
      <c r="J90" s="34">
        <v>542880</v>
      </c>
      <c r="K90" s="35">
        <v>225900</v>
      </c>
      <c r="L90" s="36">
        <v>24</v>
      </c>
      <c r="M90" s="37">
        <v>5429483</v>
      </c>
      <c r="N90" s="38">
        <v>2259000</v>
      </c>
      <c r="O90" s="19" t="s">
        <v>1446</v>
      </c>
      <c r="P90" s="172">
        <f t="shared" si="2"/>
        <v>2033100</v>
      </c>
      <c r="Q90" s="135">
        <f t="shared" si="3"/>
        <v>7059.375</v>
      </c>
    </row>
    <row r="91" spans="1:17" x14ac:dyDescent="0.3">
      <c r="A91" s="19">
        <v>262</v>
      </c>
      <c r="B91" s="31" t="s">
        <v>1620</v>
      </c>
      <c r="C91" s="32" t="s">
        <v>1621</v>
      </c>
      <c r="D91" s="24" t="s">
        <v>1442</v>
      </c>
      <c r="E91" s="33" t="s">
        <v>1611</v>
      </c>
      <c r="F91" s="33">
        <v>5115</v>
      </c>
      <c r="G91" s="33" t="s">
        <v>1449</v>
      </c>
      <c r="H91" s="33" t="s">
        <v>1445</v>
      </c>
      <c r="I91" s="33">
        <v>199502</v>
      </c>
      <c r="J91" s="34">
        <v>1435030</v>
      </c>
      <c r="K91" s="35">
        <v>16600</v>
      </c>
      <c r="L91" s="36">
        <v>11</v>
      </c>
      <c r="M91" s="35">
        <v>1722036</v>
      </c>
      <c r="N91" s="38">
        <v>166000</v>
      </c>
      <c r="O91" s="19" t="s">
        <v>1446</v>
      </c>
      <c r="P91" s="172">
        <f t="shared" si="2"/>
        <v>149400</v>
      </c>
      <c r="Q91" s="135">
        <f t="shared" si="3"/>
        <v>1131.8181818181818</v>
      </c>
    </row>
    <row r="92" spans="1:17" x14ac:dyDescent="0.3">
      <c r="A92" s="19">
        <v>268</v>
      </c>
      <c r="B92" s="31" t="s">
        <v>1622</v>
      </c>
      <c r="C92" s="32" t="s">
        <v>1623</v>
      </c>
      <c r="D92" s="24" t="s">
        <v>1442</v>
      </c>
      <c r="E92" s="33"/>
      <c r="F92" s="33">
        <v>5106</v>
      </c>
      <c r="G92" s="33" t="s">
        <v>1452</v>
      </c>
      <c r="H92" s="33" t="s">
        <v>1445</v>
      </c>
      <c r="I92" s="33">
        <v>196006</v>
      </c>
      <c r="J92" s="34">
        <v>168989</v>
      </c>
      <c r="K92" s="35">
        <v>0</v>
      </c>
      <c r="L92" s="36">
        <v>10</v>
      </c>
      <c r="M92" s="35">
        <v>130000000</v>
      </c>
      <c r="N92" s="38">
        <v>15795000</v>
      </c>
      <c r="O92" s="19" t="s">
        <v>1446</v>
      </c>
      <c r="P92" s="172">
        <f t="shared" si="2"/>
        <v>15795000</v>
      </c>
      <c r="Q92" s="135">
        <f t="shared" si="3"/>
        <v>131625</v>
      </c>
    </row>
    <row r="93" spans="1:17" x14ac:dyDescent="0.3">
      <c r="A93" s="19">
        <v>269</v>
      </c>
      <c r="B93" s="31" t="s">
        <v>1624</v>
      </c>
      <c r="C93" s="32" t="s">
        <v>1625</v>
      </c>
      <c r="D93" s="24" t="s">
        <v>1442</v>
      </c>
      <c r="E93" s="33"/>
      <c r="F93" s="33">
        <v>5106</v>
      </c>
      <c r="G93" s="33" t="s">
        <v>1452</v>
      </c>
      <c r="H93" s="33" t="s">
        <v>1445</v>
      </c>
      <c r="I93" s="33">
        <v>195806</v>
      </c>
      <c r="J93" s="34">
        <v>138861</v>
      </c>
      <c r="K93" s="35">
        <v>0</v>
      </c>
      <c r="L93" s="36">
        <v>10</v>
      </c>
      <c r="M93" s="35">
        <v>130000000</v>
      </c>
      <c r="N93" s="38">
        <v>15795000</v>
      </c>
      <c r="O93" s="19" t="s">
        <v>1446</v>
      </c>
      <c r="P93" s="172">
        <f t="shared" si="2"/>
        <v>15795000</v>
      </c>
      <c r="Q93" s="135">
        <f t="shared" si="3"/>
        <v>131625</v>
      </c>
    </row>
    <row r="94" spans="1:17" x14ac:dyDescent="0.3">
      <c r="A94" s="19">
        <v>270</v>
      </c>
      <c r="B94" s="31" t="s">
        <v>1626</v>
      </c>
      <c r="C94" s="32" t="s">
        <v>1627</v>
      </c>
      <c r="D94" s="24" t="s">
        <v>1442</v>
      </c>
      <c r="E94" s="33"/>
      <c r="F94" s="33">
        <v>5106</v>
      </c>
      <c r="G94" s="33" t="s">
        <v>1452</v>
      </c>
      <c r="H94" s="33" t="s">
        <v>1445</v>
      </c>
      <c r="I94" s="33">
        <v>195806</v>
      </c>
      <c r="J94" s="34">
        <v>138861</v>
      </c>
      <c r="K94" s="35">
        <v>0</v>
      </c>
      <c r="L94" s="36">
        <v>10</v>
      </c>
      <c r="M94" s="35">
        <v>130000000</v>
      </c>
      <c r="N94" s="38">
        <v>15795000</v>
      </c>
      <c r="O94" s="19" t="s">
        <v>1446</v>
      </c>
      <c r="P94" s="172">
        <f t="shared" si="2"/>
        <v>15795000</v>
      </c>
      <c r="Q94" s="135">
        <f t="shared" si="3"/>
        <v>131625</v>
      </c>
    </row>
    <row r="95" spans="1:17" x14ac:dyDescent="0.3">
      <c r="A95" s="19">
        <v>271</v>
      </c>
      <c r="B95" s="31" t="s">
        <v>1628</v>
      </c>
      <c r="C95" s="32" t="s">
        <v>1629</v>
      </c>
      <c r="D95" s="24" t="s">
        <v>1442</v>
      </c>
      <c r="E95" s="33"/>
      <c r="F95" s="33">
        <v>5106</v>
      </c>
      <c r="G95" s="33" t="s">
        <v>1452</v>
      </c>
      <c r="H95" s="33" t="s">
        <v>1445</v>
      </c>
      <c r="I95" s="33">
        <v>195205</v>
      </c>
      <c r="J95" s="34">
        <v>35533</v>
      </c>
      <c r="K95" s="35">
        <v>0</v>
      </c>
      <c r="L95" s="36">
        <v>10</v>
      </c>
      <c r="M95" s="35">
        <v>120000000</v>
      </c>
      <c r="N95" s="38">
        <v>14580000</v>
      </c>
      <c r="O95" s="19" t="s">
        <v>1446</v>
      </c>
      <c r="P95" s="172">
        <f t="shared" si="2"/>
        <v>14580000</v>
      </c>
      <c r="Q95" s="135">
        <f t="shared" si="3"/>
        <v>121500</v>
      </c>
    </row>
    <row r="96" spans="1:17" x14ac:dyDescent="0.3">
      <c r="A96" s="19">
        <v>272</v>
      </c>
      <c r="B96" s="31" t="s">
        <v>1630</v>
      </c>
      <c r="C96" s="32" t="s">
        <v>1631</v>
      </c>
      <c r="D96" s="24" t="s">
        <v>1442</v>
      </c>
      <c r="E96" s="33"/>
      <c r="F96" s="33">
        <v>5106</v>
      </c>
      <c r="G96" s="33" t="s">
        <v>1452</v>
      </c>
      <c r="H96" s="33" t="s">
        <v>1445</v>
      </c>
      <c r="I96" s="33">
        <v>195506</v>
      </c>
      <c r="J96" s="34">
        <v>54639</v>
      </c>
      <c r="K96" s="35">
        <v>0</v>
      </c>
      <c r="L96" s="36">
        <v>10</v>
      </c>
      <c r="M96" s="35">
        <v>120000000</v>
      </c>
      <c r="N96" s="38">
        <v>14580000</v>
      </c>
      <c r="O96" s="19" t="s">
        <v>1446</v>
      </c>
      <c r="P96" s="172">
        <f t="shared" si="2"/>
        <v>14580000</v>
      </c>
      <c r="Q96" s="135">
        <f t="shared" si="3"/>
        <v>121500</v>
      </c>
    </row>
    <row r="97" spans="1:17" x14ac:dyDescent="0.3">
      <c r="A97" s="19">
        <v>277</v>
      </c>
      <c r="B97" s="31" t="s">
        <v>1632</v>
      </c>
      <c r="C97" s="32" t="s">
        <v>1633</v>
      </c>
      <c r="D97" s="24" t="s">
        <v>1442</v>
      </c>
      <c r="E97" s="33"/>
      <c r="F97" s="33">
        <v>5106</v>
      </c>
      <c r="G97" s="33" t="s">
        <v>1452</v>
      </c>
      <c r="H97" s="33" t="s">
        <v>1445</v>
      </c>
      <c r="I97" s="33">
        <v>195205</v>
      </c>
      <c r="J97" s="34">
        <v>35533</v>
      </c>
      <c r="K97" s="35">
        <v>0</v>
      </c>
      <c r="L97" s="36">
        <v>10</v>
      </c>
      <c r="M97" s="35">
        <v>120000000</v>
      </c>
      <c r="N97" s="38">
        <v>14580000</v>
      </c>
      <c r="O97" s="19" t="s">
        <v>1446</v>
      </c>
      <c r="P97" s="172">
        <f t="shared" si="2"/>
        <v>14580000</v>
      </c>
      <c r="Q97" s="135">
        <f t="shared" si="3"/>
        <v>121500</v>
      </c>
    </row>
    <row r="98" spans="1:17" x14ac:dyDescent="0.3">
      <c r="A98" s="19">
        <v>278</v>
      </c>
      <c r="B98" s="31" t="s">
        <v>1634</v>
      </c>
      <c r="C98" s="32" t="s">
        <v>1635</v>
      </c>
      <c r="D98" s="24" t="s">
        <v>1442</v>
      </c>
      <c r="E98" s="33"/>
      <c r="F98" s="33">
        <v>5106</v>
      </c>
      <c r="G98" s="33" t="s">
        <v>1452</v>
      </c>
      <c r="H98" s="33" t="s">
        <v>1445</v>
      </c>
      <c r="I98" s="33">
        <v>195205</v>
      </c>
      <c r="J98" s="34">
        <v>35533</v>
      </c>
      <c r="K98" s="35">
        <v>0</v>
      </c>
      <c r="L98" s="36">
        <v>10</v>
      </c>
      <c r="M98" s="35">
        <v>120000000</v>
      </c>
      <c r="N98" s="38">
        <v>14580000</v>
      </c>
      <c r="O98" s="19" t="s">
        <v>1446</v>
      </c>
      <c r="P98" s="172">
        <f t="shared" si="2"/>
        <v>14580000</v>
      </c>
      <c r="Q98" s="135">
        <f t="shared" si="3"/>
        <v>121500</v>
      </c>
    </row>
    <row r="99" spans="1:17" x14ac:dyDescent="0.3">
      <c r="A99" s="19">
        <v>279</v>
      </c>
      <c r="B99" s="31" t="s">
        <v>1636</v>
      </c>
      <c r="C99" s="32" t="s">
        <v>1637</v>
      </c>
      <c r="D99" s="24" t="s">
        <v>1442</v>
      </c>
      <c r="E99" s="33"/>
      <c r="F99" s="33">
        <v>5106</v>
      </c>
      <c r="G99" s="33" t="s">
        <v>1452</v>
      </c>
      <c r="H99" s="33" t="s">
        <v>1445</v>
      </c>
      <c r="I99" s="33">
        <v>200001</v>
      </c>
      <c r="J99" s="34">
        <v>2343562</v>
      </c>
      <c r="K99" s="35">
        <v>2080000</v>
      </c>
      <c r="L99" s="36">
        <v>16</v>
      </c>
      <c r="M99" s="37">
        <v>130000000</v>
      </c>
      <c r="N99" s="38">
        <v>20800000</v>
      </c>
      <c r="O99" s="19" t="s">
        <v>1446</v>
      </c>
      <c r="P99" s="172">
        <f t="shared" si="2"/>
        <v>18720000</v>
      </c>
      <c r="Q99" s="135">
        <f t="shared" si="3"/>
        <v>97500</v>
      </c>
    </row>
    <row r="100" spans="1:17" x14ac:dyDescent="0.3">
      <c r="A100" s="19">
        <v>280</v>
      </c>
      <c r="B100" s="31" t="s">
        <v>1638</v>
      </c>
      <c r="C100" s="32" t="s">
        <v>1639</v>
      </c>
      <c r="D100" s="24" t="s">
        <v>1442</v>
      </c>
      <c r="E100" s="33"/>
      <c r="F100" s="33">
        <v>5106</v>
      </c>
      <c r="G100" s="33" t="s">
        <v>1452</v>
      </c>
      <c r="H100" s="33" t="s">
        <v>1445</v>
      </c>
      <c r="I100" s="33">
        <v>195807</v>
      </c>
      <c r="J100" s="34">
        <v>138861</v>
      </c>
      <c r="K100" s="35">
        <v>0</v>
      </c>
      <c r="L100" s="36">
        <v>10</v>
      </c>
      <c r="M100" s="35">
        <v>130000000</v>
      </c>
      <c r="N100" s="38">
        <v>15795000</v>
      </c>
      <c r="O100" s="19" t="s">
        <v>1446</v>
      </c>
      <c r="P100" s="172">
        <f t="shared" si="2"/>
        <v>15795000</v>
      </c>
      <c r="Q100" s="135">
        <f t="shared" si="3"/>
        <v>131625</v>
      </c>
    </row>
    <row r="101" spans="1:17" x14ac:dyDescent="0.3">
      <c r="A101" s="19">
        <v>281</v>
      </c>
      <c r="B101" s="31" t="s">
        <v>1640</v>
      </c>
      <c r="C101" s="32" t="s">
        <v>1641</v>
      </c>
      <c r="D101" s="24" t="s">
        <v>1442</v>
      </c>
      <c r="E101" s="33"/>
      <c r="F101" s="33">
        <v>5106</v>
      </c>
      <c r="G101" s="33" t="s">
        <v>1452</v>
      </c>
      <c r="H101" s="33" t="s">
        <v>1445</v>
      </c>
      <c r="I101" s="33">
        <v>196006</v>
      </c>
      <c r="J101" s="34">
        <v>168989</v>
      </c>
      <c r="K101" s="35">
        <v>0</v>
      </c>
      <c r="L101" s="36">
        <v>10</v>
      </c>
      <c r="M101" s="35">
        <v>130000000</v>
      </c>
      <c r="N101" s="38">
        <v>15795000</v>
      </c>
      <c r="O101" s="19" t="s">
        <v>1446</v>
      </c>
      <c r="P101" s="172">
        <f t="shared" si="2"/>
        <v>15795000</v>
      </c>
      <c r="Q101" s="135">
        <f t="shared" si="3"/>
        <v>131625</v>
      </c>
    </row>
    <row r="102" spans="1:17" x14ac:dyDescent="0.3">
      <c r="A102" s="19">
        <v>282</v>
      </c>
      <c r="B102" s="31" t="s">
        <v>1642</v>
      </c>
      <c r="C102" s="32" t="s">
        <v>1643</v>
      </c>
      <c r="D102" s="24" t="s">
        <v>1442</v>
      </c>
      <c r="E102" s="33"/>
      <c r="F102" s="33">
        <v>5106</v>
      </c>
      <c r="G102" s="33" t="s">
        <v>1452</v>
      </c>
      <c r="H102" s="33" t="s">
        <v>1445</v>
      </c>
      <c r="I102" s="33">
        <v>196006</v>
      </c>
      <c r="J102" s="34">
        <v>168989</v>
      </c>
      <c r="K102" s="35">
        <v>0</v>
      </c>
      <c r="L102" s="36">
        <v>10</v>
      </c>
      <c r="M102" s="35">
        <v>130000000</v>
      </c>
      <c r="N102" s="38">
        <v>15795000</v>
      </c>
      <c r="O102" s="19" t="s">
        <v>1446</v>
      </c>
      <c r="P102" s="172">
        <f t="shared" si="2"/>
        <v>15795000</v>
      </c>
      <c r="Q102" s="135">
        <f t="shared" si="3"/>
        <v>131625</v>
      </c>
    </row>
    <row r="103" spans="1:17" x14ac:dyDescent="0.3">
      <c r="A103" s="19">
        <v>283</v>
      </c>
      <c r="B103" s="31" t="s">
        <v>1644</v>
      </c>
      <c r="C103" s="32" t="s">
        <v>1645</v>
      </c>
      <c r="D103" s="24" t="s">
        <v>1442</v>
      </c>
      <c r="E103" s="33"/>
      <c r="F103" s="33">
        <v>5106</v>
      </c>
      <c r="G103" s="33" t="s">
        <v>1452</v>
      </c>
      <c r="H103" s="33" t="s">
        <v>1445</v>
      </c>
      <c r="I103" s="33">
        <v>196006</v>
      </c>
      <c r="J103" s="34">
        <v>168989</v>
      </c>
      <c r="K103" s="35">
        <v>0</v>
      </c>
      <c r="L103" s="36">
        <v>10</v>
      </c>
      <c r="M103" s="35">
        <v>130000000</v>
      </c>
      <c r="N103" s="38">
        <v>15795000</v>
      </c>
      <c r="O103" s="19" t="s">
        <v>1446</v>
      </c>
      <c r="P103" s="172">
        <f t="shared" si="2"/>
        <v>15795000</v>
      </c>
      <c r="Q103" s="135">
        <f t="shared" si="3"/>
        <v>131625</v>
      </c>
    </row>
    <row r="104" spans="1:17" x14ac:dyDescent="0.3">
      <c r="A104" s="19">
        <v>284</v>
      </c>
      <c r="B104" s="31" t="s">
        <v>1646</v>
      </c>
      <c r="C104" s="32" t="s">
        <v>1647</v>
      </c>
      <c r="D104" s="24" t="s">
        <v>1442</v>
      </c>
      <c r="E104" s="33"/>
      <c r="F104" s="33">
        <v>5106</v>
      </c>
      <c r="G104" s="33" t="s">
        <v>1452</v>
      </c>
      <c r="H104" s="33" t="s">
        <v>1445</v>
      </c>
      <c r="I104" s="33">
        <v>196006</v>
      </c>
      <c r="J104" s="34">
        <v>168989</v>
      </c>
      <c r="K104" s="35">
        <v>0</v>
      </c>
      <c r="L104" s="36">
        <v>10</v>
      </c>
      <c r="M104" s="35">
        <v>130000000</v>
      </c>
      <c r="N104" s="38">
        <v>15795000</v>
      </c>
      <c r="O104" s="19" t="s">
        <v>1446</v>
      </c>
      <c r="P104" s="172">
        <f t="shared" si="2"/>
        <v>15795000</v>
      </c>
      <c r="Q104" s="135">
        <f t="shared" si="3"/>
        <v>131625</v>
      </c>
    </row>
    <row r="105" spans="1:17" x14ac:dyDescent="0.3">
      <c r="A105" s="19">
        <v>285</v>
      </c>
      <c r="B105" s="31" t="s">
        <v>1648</v>
      </c>
      <c r="C105" s="32" t="s">
        <v>1649</v>
      </c>
      <c r="D105" s="24" t="s">
        <v>1442</v>
      </c>
      <c r="E105" s="33"/>
      <c r="F105" s="33">
        <v>5106</v>
      </c>
      <c r="G105" s="33" t="s">
        <v>1452</v>
      </c>
      <c r="H105" s="33" t="s">
        <v>1445</v>
      </c>
      <c r="I105" s="33">
        <v>196006</v>
      </c>
      <c r="J105" s="34">
        <v>168989</v>
      </c>
      <c r="K105" s="35">
        <v>0</v>
      </c>
      <c r="L105" s="36">
        <v>10</v>
      </c>
      <c r="M105" s="35">
        <v>130000000</v>
      </c>
      <c r="N105" s="38">
        <v>15795000</v>
      </c>
      <c r="O105" s="19" t="s">
        <v>1446</v>
      </c>
      <c r="P105" s="172">
        <f t="shared" si="2"/>
        <v>15795000</v>
      </c>
      <c r="Q105" s="135">
        <f t="shared" si="3"/>
        <v>131625</v>
      </c>
    </row>
    <row r="106" spans="1:17" x14ac:dyDescent="0.3">
      <c r="A106" s="19">
        <v>286</v>
      </c>
      <c r="B106" s="31" t="s">
        <v>1650</v>
      </c>
      <c r="C106" s="32" t="s">
        <v>1651</v>
      </c>
      <c r="D106" s="24" t="s">
        <v>1442</v>
      </c>
      <c r="E106" s="33"/>
      <c r="F106" s="33">
        <v>5106</v>
      </c>
      <c r="G106" s="33" t="s">
        <v>1452</v>
      </c>
      <c r="H106" s="33" t="s">
        <v>1445</v>
      </c>
      <c r="I106" s="33">
        <v>195807</v>
      </c>
      <c r="J106" s="34">
        <v>138861</v>
      </c>
      <c r="K106" s="35">
        <v>0</v>
      </c>
      <c r="L106" s="36">
        <v>10</v>
      </c>
      <c r="M106" s="35">
        <v>130000000</v>
      </c>
      <c r="N106" s="38">
        <v>15795000</v>
      </c>
      <c r="O106" s="19" t="s">
        <v>1446</v>
      </c>
      <c r="P106" s="172">
        <f t="shared" si="2"/>
        <v>15795000</v>
      </c>
      <c r="Q106" s="135">
        <f t="shared" si="3"/>
        <v>131625</v>
      </c>
    </row>
    <row r="107" spans="1:17" x14ac:dyDescent="0.3">
      <c r="A107" s="19">
        <v>287</v>
      </c>
      <c r="B107" s="31" t="s">
        <v>1652</v>
      </c>
      <c r="C107" s="32" t="s">
        <v>1653</v>
      </c>
      <c r="D107" s="24" t="s">
        <v>1442</v>
      </c>
      <c r="E107" s="33"/>
      <c r="F107" s="33">
        <v>5106</v>
      </c>
      <c r="G107" s="33" t="s">
        <v>1452</v>
      </c>
      <c r="H107" s="33" t="s">
        <v>1445</v>
      </c>
      <c r="I107" s="33">
        <v>195807</v>
      </c>
      <c r="J107" s="34">
        <v>138861</v>
      </c>
      <c r="K107" s="35">
        <v>0</v>
      </c>
      <c r="L107" s="36">
        <v>10</v>
      </c>
      <c r="M107" s="35">
        <v>130000000</v>
      </c>
      <c r="N107" s="38">
        <v>15795000</v>
      </c>
      <c r="O107" s="19" t="s">
        <v>1446</v>
      </c>
      <c r="P107" s="172">
        <f t="shared" si="2"/>
        <v>15795000</v>
      </c>
      <c r="Q107" s="135">
        <f t="shared" si="3"/>
        <v>131625</v>
      </c>
    </row>
    <row r="108" spans="1:17" x14ac:dyDescent="0.3">
      <c r="A108" s="19">
        <v>288</v>
      </c>
      <c r="B108" s="31" t="s">
        <v>1654</v>
      </c>
      <c r="C108" s="32" t="s">
        <v>1655</v>
      </c>
      <c r="D108" s="24" t="s">
        <v>1442</v>
      </c>
      <c r="E108" s="33"/>
      <c r="F108" s="33">
        <v>5106</v>
      </c>
      <c r="G108" s="33" t="s">
        <v>1452</v>
      </c>
      <c r="H108" s="33" t="s">
        <v>1445</v>
      </c>
      <c r="I108" s="33">
        <v>195506</v>
      </c>
      <c r="J108" s="34">
        <v>54736</v>
      </c>
      <c r="K108" s="35">
        <v>0</v>
      </c>
      <c r="L108" s="36">
        <v>10</v>
      </c>
      <c r="M108" s="35">
        <v>120000000</v>
      </c>
      <c r="N108" s="38">
        <v>14580000</v>
      </c>
      <c r="O108" s="19" t="s">
        <v>1446</v>
      </c>
      <c r="P108" s="172">
        <f t="shared" si="2"/>
        <v>14580000</v>
      </c>
      <c r="Q108" s="135">
        <f t="shared" si="3"/>
        <v>121500</v>
      </c>
    </row>
    <row r="109" spans="1:17" x14ac:dyDescent="0.3">
      <c r="A109" s="19">
        <v>289</v>
      </c>
      <c r="B109" s="31" t="s">
        <v>1656</v>
      </c>
      <c r="C109" s="32" t="s">
        <v>1657</v>
      </c>
      <c r="D109" s="24" t="s">
        <v>1442</v>
      </c>
      <c r="E109" s="33"/>
      <c r="F109" s="33">
        <v>5106</v>
      </c>
      <c r="G109" s="33" t="s">
        <v>1452</v>
      </c>
      <c r="H109" s="33" t="s">
        <v>1445</v>
      </c>
      <c r="I109" s="33">
        <v>195405</v>
      </c>
      <c r="J109" s="34">
        <v>19381</v>
      </c>
      <c r="K109" s="35">
        <v>0</v>
      </c>
      <c r="L109" s="36">
        <v>10</v>
      </c>
      <c r="M109" s="35">
        <v>100000000</v>
      </c>
      <c r="N109" s="38">
        <v>12150000</v>
      </c>
      <c r="O109" s="19" t="s">
        <v>1446</v>
      </c>
      <c r="P109" s="172">
        <f t="shared" si="2"/>
        <v>12150000</v>
      </c>
      <c r="Q109" s="135">
        <f t="shared" si="3"/>
        <v>101250</v>
      </c>
    </row>
    <row r="110" spans="1:17" x14ac:dyDescent="0.3">
      <c r="A110" s="19">
        <v>290</v>
      </c>
      <c r="B110" s="31" t="s">
        <v>1658</v>
      </c>
      <c r="C110" s="32" t="s">
        <v>1659</v>
      </c>
      <c r="D110" s="24" t="s">
        <v>1442</v>
      </c>
      <c r="E110" s="33"/>
      <c r="F110" s="33">
        <v>5106</v>
      </c>
      <c r="G110" s="33" t="s">
        <v>1452</v>
      </c>
      <c r="H110" s="33" t="s">
        <v>1445</v>
      </c>
      <c r="I110" s="33">
        <v>195405</v>
      </c>
      <c r="J110" s="34">
        <v>19381</v>
      </c>
      <c r="K110" s="35">
        <v>0</v>
      </c>
      <c r="L110" s="36">
        <v>10</v>
      </c>
      <c r="M110" s="35">
        <v>100000000</v>
      </c>
      <c r="N110" s="38">
        <v>12150000</v>
      </c>
      <c r="O110" s="19" t="s">
        <v>1446</v>
      </c>
      <c r="P110" s="172">
        <f t="shared" si="2"/>
        <v>12150000</v>
      </c>
      <c r="Q110" s="135">
        <f t="shared" si="3"/>
        <v>101250</v>
      </c>
    </row>
    <row r="111" spans="1:17" x14ac:dyDescent="0.3">
      <c r="A111" s="19">
        <v>291</v>
      </c>
      <c r="B111" s="31" t="s">
        <v>1660</v>
      </c>
      <c r="C111" s="32" t="s">
        <v>1661</v>
      </c>
      <c r="D111" s="24" t="s">
        <v>1442</v>
      </c>
      <c r="E111" s="33" t="s">
        <v>1662</v>
      </c>
      <c r="F111" s="33">
        <v>5121</v>
      </c>
      <c r="G111" s="33" t="s">
        <v>1444</v>
      </c>
      <c r="H111" s="33" t="s">
        <v>1445</v>
      </c>
      <c r="I111" s="33">
        <v>196705</v>
      </c>
      <c r="J111" s="34">
        <v>126642</v>
      </c>
      <c r="K111" s="35">
        <v>0</v>
      </c>
      <c r="L111" s="36">
        <v>10</v>
      </c>
      <c r="M111" s="35">
        <v>98000000</v>
      </c>
      <c r="N111" s="38">
        <v>11907000</v>
      </c>
      <c r="O111" s="19" t="s">
        <v>1446</v>
      </c>
      <c r="P111" s="172">
        <f t="shared" si="2"/>
        <v>11907000</v>
      </c>
      <c r="Q111" s="135">
        <f t="shared" si="3"/>
        <v>99225</v>
      </c>
    </row>
    <row r="112" spans="1:17" x14ac:dyDescent="0.3">
      <c r="A112" s="19">
        <v>292</v>
      </c>
      <c r="B112" s="31" t="s">
        <v>1663</v>
      </c>
      <c r="C112" s="32" t="s">
        <v>1664</v>
      </c>
      <c r="D112" s="24" t="s">
        <v>1442</v>
      </c>
      <c r="E112" s="33" t="s">
        <v>1662</v>
      </c>
      <c r="F112" s="33">
        <v>5121</v>
      </c>
      <c r="G112" s="33" t="s">
        <v>1444</v>
      </c>
      <c r="H112" s="33" t="s">
        <v>1445</v>
      </c>
      <c r="I112" s="33">
        <v>196705</v>
      </c>
      <c r="J112" s="34">
        <v>126642</v>
      </c>
      <c r="K112" s="35">
        <v>0</v>
      </c>
      <c r="L112" s="36">
        <v>10</v>
      </c>
      <c r="M112" s="35">
        <v>98000000</v>
      </c>
      <c r="N112" s="38">
        <v>11907000</v>
      </c>
      <c r="O112" s="19" t="s">
        <v>1446</v>
      </c>
      <c r="P112" s="172">
        <f t="shared" si="2"/>
        <v>11907000</v>
      </c>
      <c r="Q112" s="135">
        <f t="shared" si="3"/>
        <v>99225</v>
      </c>
    </row>
    <row r="113" spans="1:17" x14ac:dyDescent="0.3">
      <c r="A113" s="19">
        <v>293</v>
      </c>
      <c r="B113" s="31" t="s">
        <v>1665</v>
      </c>
      <c r="C113" s="32" t="s">
        <v>1666</v>
      </c>
      <c r="D113" s="24" t="s">
        <v>1442</v>
      </c>
      <c r="E113" s="33" t="s">
        <v>1662</v>
      </c>
      <c r="F113" s="33">
        <v>5121</v>
      </c>
      <c r="G113" s="33" t="s">
        <v>1444</v>
      </c>
      <c r="H113" s="33" t="s">
        <v>1445</v>
      </c>
      <c r="I113" s="33">
        <v>196705</v>
      </c>
      <c r="J113" s="34">
        <v>126642</v>
      </c>
      <c r="K113" s="35">
        <v>0</v>
      </c>
      <c r="L113" s="36">
        <v>10</v>
      </c>
      <c r="M113" s="35">
        <v>98000000</v>
      </c>
      <c r="N113" s="38">
        <v>11907000</v>
      </c>
      <c r="O113" s="19" t="s">
        <v>1446</v>
      </c>
      <c r="P113" s="172">
        <f t="shared" si="2"/>
        <v>11907000</v>
      </c>
      <c r="Q113" s="135">
        <f t="shared" si="3"/>
        <v>99225</v>
      </c>
    </row>
    <row r="114" spans="1:17" x14ac:dyDescent="0.3">
      <c r="A114" s="19">
        <v>294</v>
      </c>
      <c r="B114" s="31" t="s">
        <v>1667</v>
      </c>
      <c r="C114" s="32" t="s">
        <v>1668</v>
      </c>
      <c r="D114" s="24" t="s">
        <v>1442</v>
      </c>
      <c r="E114" s="33" t="s">
        <v>1662</v>
      </c>
      <c r="F114" s="33">
        <v>5121</v>
      </c>
      <c r="G114" s="33" t="s">
        <v>1444</v>
      </c>
      <c r="H114" s="33" t="s">
        <v>1445</v>
      </c>
      <c r="I114" s="33">
        <v>196705</v>
      </c>
      <c r="J114" s="34">
        <v>126642</v>
      </c>
      <c r="K114" s="35">
        <v>0</v>
      </c>
      <c r="L114" s="36">
        <v>10</v>
      </c>
      <c r="M114" s="35">
        <v>98000000</v>
      </c>
      <c r="N114" s="38">
        <v>11907000</v>
      </c>
      <c r="O114" s="19" t="s">
        <v>1446</v>
      </c>
      <c r="P114" s="172">
        <f t="shared" si="2"/>
        <v>11907000</v>
      </c>
      <c r="Q114" s="135">
        <f t="shared" si="3"/>
        <v>99225</v>
      </c>
    </row>
    <row r="115" spans="1:17" x14ac:dyDescent="0.3">
      <c r="A115" s="19">
        <v>295</v>
      </c>
      <c r="B115" s="31" t="s">
        <v>1669</v>
      </c>
      <c r="C115" s="32" t="s">
        <v>1670</v>
      </c>
      <c r="D115" s="24" t="s">
        <v>1442</v>
      </c>
      <c r="E115" s="33"/>
      <c r="F115" s="33">
        <v>5121</v>
      </c>
      <c r="G115" s="33" t="s">
        <v>1444</v>
      </c>
      <c r="H115" s="33" t="s">
        <v>1445</v>
      </c>
      <c r="I115" s="33">
        <v>200609</v>
      </c>
      <c r="J115" s="34">
        <v>12725174</v>
      </c>
      <c r="K115" s="35">
        <v>454200</v>
      </c>
      <c r="L115" s="36">
        <v>22</v>
      </c>
      <c r="M115" s="37">
        <v>12901433.339080485</v>
      </c>
      <c r="N115" s="38">
        <v>4542000</v>
      </c>
      <c r="O115" s="19" t="s">
        <v>1446</v>
      </c>
      <c r="P115" s="172">
        <f t="shared" si="2"/>
        <v>4087800</v>
      </c>
      <c r="Q115" s="135">
        <f t="shared" si="3"/>
        <v>15484.09090909091</v>
      </c>
    </row>
    <row r="116" spans="1:17" x14ac:dyDescent="0.3">
      <c r="A116" s="19">
        <v>296</v>
      </c>
      <c r="B116" s="31" t="s">
        <v>1671</v>
      </c>
      <c r="C116" s="32" t="s">
        <v>1672</v>
      </c>
      <c r="D116" s="24" t="s">
        <v>1442</v>
      </c>
      <c r="E116" s="33"/>
      <c r="F116" s="33">
        <v>5121</v>
      </c>
      <c r="G116" s="33" t="s">
        <v>1444</v>
      </c>
      <c r="H116" s="33" t="s">
        <v>1445</v>
      </c>
      <c r="I116" s="33">
        <v>196012</v>
      </c>
      <c r="J116" s="34">
        <v>9486448</v>
      </c>
      <c r="K116" s="35">
        <v>0</v>
      </c>
      <c r="L116" s="36">
        <v>10</v>
      </c>
      <c r="M116" s="35">
        <v>12000000</v>
      </c>
      <c r="N116" s="38">
        <v>2916000</v>
      </c>
      <c r="O116" s="19" t="s">
        <v>1446</v>
      </c>
      <c r="P116" s="172">
        <f t="shared" si="2"/>
        <v>2916000</v>
      </c>
      <c r="Q116" s="135">
        <f t="shared" si="3"/>
        <v>24300</v>
      </c>
    </row>
    <row r="117" spans="1:17" x14ac:dyDescent="0.3">
      <c r="A117" s="19">
        <v>297</v>
      </c>
      <c r="B117" s="31" t="s">
        <v>1673</v>
      </c>
      <c r="C117" s="32" t="s">
        <v>1674</v>
      </c>
      <c r="D117" s="24" t="s">
        <v>1442</v>
      </c>
      <c r="E117" s="33"/>
      <c r="F117" s="33">
        <v>5121</v>
      </c>
      <c r="G117" s="33" t="s">
        <v>1444</v>
      </c>
      <c r="H117" s="33" t="s">
        <v>1445</v>
      </c>
      <c r="I117" s="33">
        <v>196012</v>
      </c>
      <c r="J117" s="34">
        <v>9486444</v>
      </c>
      <c r="K117" s="35">
        <v>0</v>
      </c>
      <c r="L117" s="36">
        <v>10</v>
      </c>
      <c r="M117" s="35">
        <v>12000000</v>
      </c>
      <c r="N117" s="38">
        <v>2916000</v>
      </c>
      <c r="O117" s="19" t="s">
        <v>1446</v>
      </c>
      <c r="P117" s="172">
        <f t="shared" si="2"/>
        <v>2916000</v>
      </c>
      <c r="Q117" s="135">
        <f t="shared" si="3"/>
        <v>24300</v>
      </c>
    </row>
    <row r="118" spans="1:17" x14ac:dyDescent="0.3">
      <c r="A118" s="19">
        <v>298</v>
      </c>
      <c r="B118" s="31" t="s">
        <v>1675</v>
      </c>
      <c r="C118" s="32" t="s">
        <v>1676</v>
      </c>
      <c r="D118" s="24" t="s">
        <v>1442</v>
      </c>
      <c r="E118" s="33"/>
      <c r="F118" s="33">
        <v>5121</v>
      </c>
      <c r="G118" s="33" t="s">
        <v>1444</v>
      </c>
      <c r="H118" s="33" t="s">
        <v>1445</v>
      </c>
      <c r="I118" s="33">
        <v>196012</v>
      </c>
      <c r="J118" s="34">
        <v>16090</v>
      </c>
      <c r="K118" s="35">
        <v>0</v>
      </c>
      <c r="L118" s="36">
        <v>10</v>
      </c>
      <c r="M118" s="35">
        <v>3000000</v>
      </c>
      <c r="N118" s="38">
        <v>365000</v>
      </c>
      <c r="O118" s="19" t="s">
        <v>1446</v>
      </c>
      <c r="P118" s="172">
        <f t="shared" si="2"/>
        <v>365000</v>
      </c>
      <c r="Q118" s="135">
        <f t="shared" si="3"/>
        <v>3041.6666666666665</v>
      </c>
    </row>
    <row r="119" spans="1:17" x14ac:dyDescent="0.3">
      <c r="A119" s="19">
        <v>299</v>
      </c>
      <c r="B119" s="31" t="s">
        <v>1677</v>
      </c>
      <c r="C119" s="32" t="s">
        <v>1678</v>
      </c>
      <c r="D119" s="24" t="s">
        <v>1442</v>
      </c>
      <c r="E119" s="33"/>
      <c r="F119" s="33">
        <v>5121</v>
      </c>
      <c r="G119" s="33" t="s">
        <v>1444</v>
      </c>
      <c r="H119" s="33" t="s">
        <v>1445</v>
      </c>
      <c r="I119" s="33">
        <v>196012</v>
      </c>
      <c r="J119" s="34">
        <v>16090</v>
      </c>
      <c r="K119" s="35">
        <v>0</v>
      </c>
      <c r="L119" s="36">
        <v>10</v>
      </c>
      <c r="M119" s="35">
        <v>3000000</v>
      </c>
      <c r="N119" s="38">
        <v>365000</v>
      </c>
      <c r="O119" s="19" t="s">
        <v>1446</v>
      </c>
      <c r="P119" s="172">
        <f t="shared" si="2"/>
        <v>365000</v>
      </c>
      <c r="Q119" s="135">
        <f t="shared" si="3"/>
        <v>3041.6666666666665</v>
      </c>
    </row>
    <row r="120" spans="1:17" x14ac:dyDescent="0.3">
      <c r="A120" s="19">
        <v>300</v>
      </c>
      <c r="B120" s="31" t="s">
        <v>1679</v>
      </c>
      <c r="C120" s="32" t="s">
        <v>1680</v>
      </c>
      <c r="D120" s="24" t="s">
        <v>1442</v>
      </c>
      <c r="E120" s="33"/>
      <c r="F120" s="33">
        <v>5121</v>
      </c>
      <c r="G120" s="33" t="s">
        <v>1444</v>
      </c>
      <c r="H120" s="33" t="s">
        <v>1445</v>
      </c>
      <c r="I120" s="33">
        <v>196012</v>
      </c>
      <c r="J120" s="34">
        <v>16090</v>
      </c>
      <c r="K120" s="35">
        <v>0</v>
      </c>
      <c r="L120" s="36">
        <v>10</v>
      </c>
      <c r="M120" s="35">
        <v>3000000</v>
      </c>
      <c r="N120" s="38">
        <v>365000</v>
      </c>
      <c r="O120" s="19" t="s">
        <v>1446</v>
      </c>
      <c r="P120" s="172">
        <f t="shared" si="2"/>
        <v>365000</v>
      </c>
      <c r="Q120" s="135">
        <f t="shared" si="3"/>
        <v>3041.6666666666665</v>
      </c>
    </row>
    <row r="121" spans="1:17" x14ac:dyDescent="0.3">
      <c r="A121" s="19">
        <v>301</v>
      </c>
      <c r="B121" s="31" t="s">
        <v>1681</v>
      </c>
      <c r="C121" s="32" t="s">
        <v>1682</v>
      </c>
      <c r="D121" s="24" t="s">
        <v>1442</v>
      </c>
      <c r="E121" s="33"/>
      <c r="F121" s="33">
        <v>5121</v>
      </c>
      <c r="G121" s="33" t="s">
        <v>1444</v>
      </c>
      <c r="H121" s="33" t="s">
        <v>1445</v>
      </c>
      <c r="I121" s="33">
        <v>196012</v>
      </c>
      <c r="J121" s="34">
        <v>16090</v>
      </c>
      <c r="K121" s="35">
        <v>0</v>
      </c>
      <c r="L121" s="36">
        <v>10</v>
      </c>
      <c r="M121" s="35">
        <v>3000000</v>
      </c>
      <c r="N121" s="38">
        <v>365000</v>
      </c>
      <c r="O121" s="19" t="s">
        <v>1446</v>
      </c>
      <c r="P121" s="172">
        <f t="shared" si="2"/>
        <v>365000</v>
      </c>
      <c r="Q121" s="135">
        <f t="shared" si="3"/>
        <v>3041.6666666666665</v>
      </c>
    </row>
    <row r="122" spans="1:17" x14ac:dyDescent="0.3">
      <c r="A122" s="19">
        <v>302</v>
      </c>
      <c r="B122" s="31" t="s">
        <v>1683</v>
      </c>
      <c r="C122" s="32" t="s">
        <v>1684</v>
      </c>
      <c r="D122" s="24" t="s">
        <v>1442</v>
      </c>
      <c r="E122" s="33"/>
      <c r="F122" s="33">
        <v>5121</v>
      </c>
      <c r="G122" s="33" t="s">
        <v>1444</v>
      </c>
      <c r="H122" s="33" t="s">
        <v>1445</v>
      </c>
      <c r="I122" s="33">
        <v>196012</v>
      </c>
      <c r="J122" s="34">
        <v>16090</v>
      </c>
      <c r="K122" s="35">
        <v>0</v>
      </c>
      <c r="L122" s="36">
        <v>10</v>
      </c>
      <c r="M122" s="35">
        <v>3000000</v>
      </c>
      <c r="N122" s="38">
        <v>365000</v>
      </c>
      <c r="O122" s="19" t="s">
        <v>1446</v>
      </c>
      <c r="P122" s="172">
        <f t="shared" si="2"/>
        <v>365000</v>
      </c>
      <c r="Q122" s="135">
        <f t="shared" si="3"/>
        <v>3041.6666666666665</v>
      </c>
    </row>
    <row r="123" spans="1:17" x14ac:dyDescent="0.3">
      <c r="A123" s="19">
        <v>303</v>
      </c>
      <c r="B123" s="31" t="s">
        <v>1685</v>
      </c>
      <c r="C123" s="32" t="s">
        <v>1686</v>
      </c>
      <c r="D123" s="24" t="s">
        <v>1442</v>
      </c>
      <c r="E123" s="33"/>
      <c r="F123" s="33">
        <v>5121</v>
      </c>
      <c r="G123" s="33" t="s">
        <v>1444</v>
      </c>
      <c r="H123" s="33" t="s">
        <v>1445</v>
      </c>
      <c r="I123" s="33">
        <v>196012</v>
      </c>
      <c r="J123" s="34">
        <v>16090</v>
      </c>
      <c r="K123" s="35">
        <v>0</v>
      </c>
      <c r="L123" s="36">
        <v>10</v>
      </c>
      <c r="M123" s="35">
        <v>3000000</v>
      </c>
      <c r="N123" s="38">
        <v>365000</v>
      </c>
      <c r="O123" s="19" t="s">
        <v>1446</v>
      </c>
      <c r="P123" s="172">
        <f t="shared" si="2"/>
        <v>365000</v>
      </c>
      <c r="Q123" s="135">
        <f t="shared" si="3"/>
        <v>3041.6666666666665</v>
      </c>
    </row>
    <row r="124" spans="1:17" x14ac:dyDescent="0.3">
      <c r="A124" s="19">
        <v>304</v>
      </c>
      <c r="B124" s="31" t="s">
        <v>1687</v>
      </c>
      <c r="C124" s="32" t="s">
        <v>1688</v>
      </c>
      <c r="D124" s="24" t="s">
        <v>1442</v>
      </c>
      <c r="E124" s="33"/>
      <c r="F124" s="33">
        <v>5121</v>
      </c>
      <c r="G124" s="33" t="s">
        <v>1444</v>
      </c>
      <c r="H124" s="33" t="s">
        <v>1445</v>
      </c>
      <c r="I124" s="33">
        <v>196012</v>
      </c>
      <c r="J124" s="34">
        <v>16090</v>
      </c>
      <c r="K124" s="35">
        <v>0</v>
      </c>
      <c r="L124" s="36">
        <v>10</v>
      </c>
      <c r="M124" s="35">
        <v>3000000</v>
      </c>
      <c r="N124" s="38">
        <v>365000</v>
      </c>
      <c r="O124" s="19" t="s">
        <v>1446</v>
      </c>
      <c r="P124" s="172">
        <f t="shared" si="2"/>
        <v>365000</v>
      </c>
      <c r="Q124" s="135">
        <f t="shared" si="3"/>
        <v>3041.6666666666665</v>
      </c>
    </row>
    <row r="125" spans="1:17" x14ac:dyDescent="0.3">
      <c r="A125" s="19">
        <v>305</v>
      </c>
      <c r="B125" s="31" t="s">
        <v>1689</v>
      </c>
      <c r="C125" s="32" t="s">
        <v>1690</v>
      </c>
      <c r="D125" s="24" t="s">
        <v>1442</v>
      </c>
      <c r="E125" s="33"/>
      <c r="F125" s="33">
        <v>5121</v>
      </c>
      <c r="G125" s="33" t="s">
        <v>1444</v>
      </c>
      <c r="H125" s="33" t="s">
        <v>1445</v>
      </c>
      <c r="I125" s="33">
        <v>195509</v>
      </c>
      <c r="J125" s="34">
        <v>1150</v>
      </c>
      <c r="K125" s="35">
        <v>0</v>
      </c>
      <c r="L125" s="36">
        <v>10</v>
      </c>
      <c r="M125" s="35">
        <v>3000000</v>
      </c>
      <c r="N125" s="38">
        <v>365000</v>
      </c>
      <c r="O125" s="19" t="s">
        <v>1446</v>
      </c>
      <c r="P125" s="172">
        <f t="shared" si="2"/>
        <v>365000</v>
      </c>
      <c r="Q125" s="135">
        <f t="shared" si="3"/>
        <v>3041.6666666666665</v>
      </c>
    </row>
    <row r="126" spans="1:17" x14ac:dyDescent="0.3">
      <c r="A126" s="19">
        <v>306</v>
      </c>
      <c r="B126" s="31" t="s">
        <v>1691</v>
      </c>
      <c r="C126" s="32" t="s">
        <v>1692</v>
      </c>
      <c r="D126" s="24" t="s">
        <v>1442</v>
      </c>
      <c r="E126" s="33"/>
      <c r="F126" s="33">
        <v>5121</v>
      </c>
      <c r="G126" s="33" t="s">
        <v>1444</v>
      </c>
      <c r="H126" s="33" t="s">
        <v>1445</v>
      </c>
      <c r="I126" s="33">
        <v>200609</v>
      </c>
      <c r="J126" s="34">
        <v>3239825</v>
      </c>
      <c r="K126" s="35">
        <v>115700</v>
      </c>
      <c r="L126" s="36">
        <v>22</v>
      </c>
      <c r="M126" s="37">
        <v>3284700.5681640529</v>
      </c>
      <c r="N126" s="38">
        <v>1157000</v>
      </c>
      <c r="O126" s="19" t="s">
        <v>1446</v>
      </c>
      <c r="P126" s="172">
        <f t="shared" si="2"/>
        <v>1041300</v>
      </c>
      <c r="Q126" s="135">
        <f t="shared" si="3"/>
        <v>3944.318181818182</v>
      </c>
    </row>
    <row r="127" spans="1:17" x14ac:dyDescent="0.3">
      <c r="A127" s="19">
        <v>316</v>
      </c>
      <c r="B127" s="31" t="s">
        <v>1693</v>
      </c>
      <c r="C127" s="32" t="s">
        <v>1694</v>
      </c>
      <c r="D127" s="24" t="s">
        <v>1442</v>
      </c>
      <c r="E127" s="33"/>
      <c r="F127" s="33">
        <v>5121</v>
      </c>
      <c r="G127" s="33" t="s">
        <v>1444</v>
      </c>
      <c r="H127" s="33" t="s">
        <v>1445</v>
      </c>
      <c r="I127" s="33">
        <v>200609</v>
      </c>
      <c r="J127" s="34">
        <v>3239825</v>
      </c>
      <c r="K127" s="35">
        <v>115700</v>
      </c>
      <c r="L127" s="36">
        <v>22</v>
      </c>
      <c r="M127" s="37">
        <v>3284700.5681640529</v>
      </c>
      <c r="N127" s="38">
        <v>1157000</v>
      </c>
      <c r="O127" s="19" t="s">
        <v>1446</v>
      </c>
      <c r="P127" s="172">
        <f t="shared" si="2"/>
        <v>1041300</v>
      </c>
      <c r="Q127" s="135">
        <f t="shared" si="3"/>
        <v>3944.318181818182</v>
      </c>
    </row>
    <row r="128" spans="1:17" x14ac:dyDescent="0.3">
      <c r="A128" s="19">
        <v>317</v>
      </c>
      <c r="B128" s="31" t="s">
        <v>1695</v>
      </c>
      <c r="C128" s="32" t="s">
        <v>1696</v>
      </c>
      <c r="D128" s="24" t="s">
        <v>1442</v>
      </c>
      <c r="E128" s="33"/>
      <c r="F128" s="33">
        <v>5121</v>
      </c>
      <c r="G128" s="33" t="s">
        <v>1444</v>
      </c>
      <c r="H128" s="33" t="s">
        <v>1445</v>
      </c>
      <c r="I128" s="33">
        <v>195509</v>
      </c>
      <c r="J128" s="34">
        <v>1150</v>
      </c>
      <c r="K128" s="35">
        <v>0</v>
      </c>
      <c r="L128" s="36">
        <v>10</v>
      </c>
      <c r="M128" s="35">
        <v>3000000</v>
      </c>
      <c r="N128" s="38">
        <v>365000</v>
      </c>
      <c r="O128" s="19" t="s">
        <v>1446</v>
      </c>
      <c r="P128" s="172">
        <f t="shared" si="2"/>
        <v>365000</v>
      </c>
      <c r="Q128" s="135">
        <f t="shared" si="3"/>
        <v>3041.6666666666665</v>
      </c>
    </row>
    <row r="129" spans="1:17" x14ac:dyDescent="0.3">
      <c r="A129" s="19">
        <v>318</v>
      </c>
      <c r="B129" s="31" t="s">
        <v>1697</v>
      </c>
      <c r="C129" s="32" t="s">
        <v>1698</v>
      </c>
      <c r="D129" s="24" t="s">
        <v>1442</v>
      </c>
      <c r="E129" s="33"/>
      <c r="F129" s="33">
        <v>5121</v>
      </c>
      <c r="G129" s="33" t="s">
        <v>1444</v>
      </c>
      <c r="H129" s="33" t="s">
        <v>1445</v>
      </c>
      <c r="I129" s="33">
        <v>195509</v>
      </c>
      <c r="J129" s="34">
        <v>1150</v>
      </c>
      <c r="K129" s="35">
        <v>0</v>
      </c>
      <c r="L129" s="36">
        <v>10</v>
      </c>
      <c r="M129" s="35">
        <v>3000000</v>
      </c>
      <c r="N129" s="38">
        <v>365000</v>
      </c>
      <c r="O129" s="19" t="s">
        <v>1446</v>
      </c>
      <c r="P129" s="172">
        <f t="shared" si="2"/>
        <v>365000</v>
      </c>
      <c r="Q129" s="135">
        <f t="shared" si="3"/>
        <v>3041.6666666666665</v>
      </c>
    </row>
    <row r="130" spans="1:17" x14ac:dyDescent="0.3">
      <c r="A130" s="19">
        <v>319</v>
      </c>
      <c r="B130" s="31" t="s">
        <v>1699</v>
      </c>
      <c r="C130" s="32" t="s">
        <v>1700</v>
      </c>
      <c r="D130" s="24" t="s">
        <v>1442</v>
      </c>
      <c r="E130" s="33"/>
      <c r="F130" s="33">
        <v>5121</v>
      </c>
      <c r="G130" s="33" t="s">
        <v>1444</v>
      </c>
      <c r="H130" s="33" t="s">
        <v>1445</v>
      </c>
      <c r="I130" s="33">
        <v>200609</v>
      </c>
      <c r="J130" s="34">
        <v>3268870</v>
      </c>
      <c r="K130" s="35">
        <v>116700</v>
      </c>
      <c r="L130" s="36">
        <v>22</v>
      </c>
      <c r="M130" s="37">
        <v>3314147.8772015236</v>
      </c>
      <c r="N130" s="38">
        <v>1167000</v>
      </c>
      <c r="O130" s="19" t="s">
        <v>1446</v>
      </c>
      <c r="P130" s="172">
        <f t="shared" si="2"/>
        <v>1050300</v>
      </c>
      <c r="Q130" s="135">
        <f t="shared" si="3"/>
        <v>3978.4090909090905</v>
      </c>
    </row>
    <row r="131" spans="1:17" x14ac:dyDescent="0.3">
      <c r="A131" s="19">
        <v>325</v>
      </c>
      <c r="B131" s="31" t="s">
        <v>1701</v>
      </c>
      <c r="C131" s="32" t="s">
        <v>1702</v>
      </c>
      <c r="D131" s="24" t="s">
        <v>1442</v>
      </c>
      <c r="E131" s="33" t="s">
        <v>1703</v>
      </c>
      <c r="F131" s="33">
        <v>5115</v>
      </c>
      <c r="G131" s="33" t="s">
        <v>1449</v>
      </c>
      <c r="H131" s="33" t="s">
        <v>1445</v>
      </c>
      <c r="I131" s="33">
        <v>200504</v>
      </c>
      <c r="J131" s="34">
        <v>918355</v>
      </c>
      <c r="K131" s="35">
        <v>30300</v>
      </c>
      <c r="L131" s="36">
        <v>21</v>
      </c>
      <c r="M131" s="37">
        <v>943756.08610379044</v>
      </c>
      <c r="N131" s="38">
        <v>303000</v>
      </c>
      <c r="O131" s="19" t="s">
        <v>1446</v>
      </c>
      <c r="P131" s="172">
        <f t="shared" ref="P131:P194" si="4">+(N131-K131)</f>
        <v>272700</v>
      </c>
      <c r="Q131" s="135">
        <f t="shared" ref="Q131:Q194" si="5">+(P131/L131)/12</f>
        <v>1082.1428571428571</v>
      </c>
    </row>
    <row r="132" spans="1:17" x14ac:dyDescent="0.3">
      <c r="A132" s="19">
        <v>337</v>
      </c>
      <c r="B132" s="31" t="s">
        <v>1704</v>
      </c>
      <c r="C132" s="32" t="s">
        <v>1705</v>
      </c>
      <c r="D132" s="24" t="s">
        <v>1442</v>
      </c>
      <c r="E132" s="33" t="s">
        <v>1703</v>
      </c>
      <c r="F132" s="33">
        <v>5115</v>
      </c>
      <c r="G132" s="33" t="s">
        <v>1449</v>
      </c>
      <c r="H132" s="33" t="s">
        <v>1445</v>
      </c>
      <c r="I132" s="33">
        <v>201105</v>
      </c>
      <c r="J132" s="34">
        <v>806200</v>
      </c>
      <c r="K132" s="35">
        <v>48700</v>
      </c>
      <c r="L132" s="36">
        <v>27</v>
      </c>
      <c r="M132" s="37">
        <v>845333.50491583883</v>
      </c>
      <c r="N132" s="38">
        <v>487000</v>
      </c>
      <c r="O132" s="19" t="s">
        <v>1446</v>
      </c>
      <c r="P132" s="172">
        <f t="shared" si="4"/>
        <v>438300</v>
      </c>
      <c r="Q132" s="135">
        <f t="shared" si="5"/>
        <v>1352.7777777777778</v>
      </c>
    </row>
    <row r="133" spans="1:17" x14ac:dyDescent="0.3">
      <c r="A133" s="19">
        <v>388</v>
      </c>
      <c r="B133" s="31" t="s">
        <v>1706</v>
      </c>
      <c r="C133" s="32" t="s">
        <v>1707</v>
      </c>
      <c r="D133" s="24" t="s">
        <v>1442</v>
      </c>
      <c r="E133" s="33"/>
      <c r="F133" s="33">
        <v>5106</v>
      </c>
      <c r="G133" s="33" t="s">
        <v>1452</v>
      </c>
      <c r="H133" s="33" t="s">
        <v>1445</v>
      </c>
      <c r="I133" s="33">
        <v>196006</v>
      </c>
      <c r="J133" s="34">
        <v>767080</v>
      </c>
      <c r="K133" s="35">
        <v>0</v>
      </c>
      <c r="L133" s="36">
        <v>10</v>
      </c>
      <c r="M133" s="35">
        <v>100000000</v>
      </c>
      <c r="N133" s="38">
        <v>12150000</v>
      </c>
      <c r="O133" s="19" t="s">
        <v>1446</v>
      </c>
      <c r="P133" s="172">
        <f t="shared" si="4"/>
        <v>12150000</v>
      </c>
      <c r="Q133" s="135">
        <f t="shared" si="5"/>
        <v>101250</v>
      </c>
    </row>
    <row r="134" spans="1:17" x14ac:dyDescent="0.3">
      <c r="A134" s="19">
        <v>389</v>
      </c>
      <c r="B134" s="31" t="s">
        <v>1708</v>
      </c>
      <c r="C134" s="32" t="s">
        <v>1709</v>
      </c>
      <c r="D134" s="24" t="s">
        <v>1442</v>
      </c>
      <c r="E134" s="33"/>
      <c r="F134" s="33">
        <v>5106</v>
      </c>
      <c r="G134" s="33" t="s">
        <v>1452</v>
      </c>
      <c r="H134" s="33" t="s">
        <v>1445</v>
      </c>
      <c r="I134" s="33">
        <v>196006</v>
      </c>
      <c r="J134" s="34">
        <v>4896303</v>
      </c>
      <c r="K134" s="35">
        <v>0</v>
      </c>
      <c r="L134" s="36">
        <v>10</v>
      </c>
      <c r="M134" s="35">
        <v>100000000</v>
      </c>
      <c r="N134" s="38">
        <v>12150000</v>
      </c>
      <c r="O134" s="19" t="s">
        <v>1446</v>
      </c>
      <c r="P134" s="172">
        <f t="shared" si="4"/>
        <v>12150000</v>
      </c>
      <c r="Q134" s="135">
        <f t="shared" si="5"/>
        <v>101250</v>
      </c>
    </row>
    <row r="135" spans="1:17" x14ac:dyDescent="0.3">
      <c r="A135" s="19">
        <v>390</v>
      </c>
      <c r="B135" s="31" t="s">
        <v>1710</v>
      </c>
      <c r="C135" s="32" t="s">
        <v>1711</v>
      </c>
      <c r="D135" s="24" t="s">
        <v>1442</v>
      </c>
      <c r="E135" s="33"/>
      <c r="F135" s="33">
        <v>5106</v>
      </c>
      <c r="G135" s="33" t="s">
        <v>1452</v>
      </c>
      <c r="H135" s="33" t="s">
        <v>1445</v>
      </c>
      <c r="I135" s="33">
        <v>196006</v>
      </c>
      <c r="J135" s="34">
        <v>52431395</v>
      </c>
      <c r="K135" s="35">
        <v>0</v>
      </c>
      <c r="L135" s="36">
        <v>10</v>
      </c>
      <c r="M135" s="35">
        <v>152000000</v>
      </c>
      <c r="N135" s="38">
        <v>18468000</v>
      </c>
      <c r="O135" s="19" t="s">
        <v>1446</v>
      </c>
      <c r="P135" s="172">
        <f t="shared" si="4"/>
        <v>18468000</v>
      </c>
      <c r="Q135" s="135">
        <f t="shared" si="5"/>
        <v>153900</v>
      </c>
    </row>
    <row r="136" spans="1:17" x14ac:dyDescent="0.3">
      <c r="A136" s="19">
        <v>391</v>
      </c>
      <c r="B136" s="31" t="s">
        <v>1712</v>
      </c>
      <c r="C136" s="32" t="s">
        <v>1713</v>
      </c>
      <c r="D136" s="24" t="s">
        <v>1442</v>
      </c>
      <c r="E136" s="33"/>
      <c r="F136" s="33">
        <v>5106</v>
      </c>
      <c r="G136" s="33" t="s">
        <v>1452</v>
      </c>
      <c r="H136" s="33" t="s">
        <v>1445</v>
      </c>
      <c r="I136" s="33">
        <v>200603</v>
      </c>
      <c r="J136" s="34">
        <v>4870672</v>
      </c>
      <c r="K136" s="35">
        <v>4950000</v>
      </c>
      <c r="L136" s="36">
        <v>22</v>
      </c>
      <c r="M136" s="37">
        <v>100000000</v>
      </c>
      <c r="N136" s="38">
        <v>49500000</v>
      </c>
      <c r="O136" s="19" t="s">
        <v>1446</v>
      </c>
      <c r="P136" s="172">
        <f t="shared" si="4"/>
        <v>44550000</v>
      </c>
      <c r="Q136" s="135">
        <f t="shared" si="5"/>
        <v>168750</v>
      </c>
    </row>
    <row r="137" spans="1:17" x14ac:dyDescent="0.3">
      <c r="A137" s="19">
        <v>392</v>
      </c>
      <c r="B137" s="31" t="s">
        <v>1714</v>
      </c>
      <c r="C137" s="32" t="s">
        <v>1715</v>
      </c>
      <c r="D137" s="24" t="s">
        <v>1442</v>
      </c>
      <c r="E137" s="33"/>
      <c r="F137" s="33">
        <v>5106</v>
      </c>
      <c r="G137" s="33" t="s">
        <v>1452</v>
      </c>
      <c r="H137" s="33" t="s">
        <v>1445</v>
      </c>
      <c r="I137" s="33">
        <v>196006</v>
      </c>
      <c r="J137" s="34">
        <v>4870672</v>
      </c>
      <c r="K137" s="35">
        <v>0</v>
      </c>
      <c r="L137" s="36">
        <v>10</v>
      </c>
      <c r="M137" s="35">
        <v>100000000</v>
      </c>
      <c r="N137" s="38">
        <v>12150000</v>
      </c>
      <c r="O137" s="19" t="s">
        <v>1446</v>
      </c>
      <c r="P137" s="172">
        <f t="shared" si="4"/>
        <v>12150000</v>
      </c>
      <c r="Q137" s="135">
        <f t="shared" si="5"/>
        <v>101250</v>
      </c>
    </row>
    <row r="138" spans="1:17" x14ac:dyDescent="0.3">
      <c r="A138" s="19">
        <v>393</v>
      </c>
      <c r="B138" s="31" t="s">
        <v>1716</v>
      </c>
      <c r="C138" s="32" t="s">
        <v>1717</v>
      </c>
      <c r="D138" s="24" t="s">
        <v>1442</v>
      </c>
      <c r="E138" s="33"/>
      <c r="F138" s="33">
        <v>5106</v>
      </c>
      <c r="G138" s="33" t="s">
        <v>1452</v>
      </c>
      <c r="H138" s="33" t="s">
        <v>1445</v>
      </c>
      <c r="I138" s="33">
        <v>200603</v>
      </c>
      <c r="J138" s="34">
        <v>52431395</v>
      </c>
      <c r="K138" s="35">
        <v>4950000</v>
      </c>
      <c r="L138" s="36">
        <v>22</v>
      </c>
      <c r="M138" s="37">
        <v>100000000</v>
      </c>
      <c r="N138" s="38">
        <v>49500000</v>
      </c>
      <c r="O138" s="19" t="s">
        <v>1446</v>
      </c>
      <c r="P138" s="172">
        <f t="shared" si="4"/>
        <v>44550000</v>
      </c>
      <c r="Q138" s="135">
        <f t="shared" si="5"/>
        <v>168750</v>
      </c>
    </row>
    <row r="139" spans="1:17" x14ac:dyDescent="0.3">
      <c r="A139" s="19">
        <v>394</v>
      </c>
      <c r="B139" s="31" t="s">
        <v>1718</v>
      </c>
      <c r="C139" s="32" t="s">
        <v>1719</v>
      </c>
      <c r="D139" s="24" t="s">
        <v>1442</v>
      </c>
      <c r="E139" s="33"/>
      <c r="F139" s="33">
        <v>5106</v>
      </c>
      <c r="G139" s="33" t="s">
        <v>1452</v>
      </c>
      <c r="H139" s="33" t="s">
        <v>1445</v>
      </c>
      <c r="I139" s="33">
        <v>196011</v>
      </c>
      <c r="J139" s="34">
        <v>4809563</v>
      </c>
      <c r="K139" s="35">
        <v>0</v>
      </c>
      <c r="L139" s="36">
        <v>10</v>
      </c>
      <c r="M139" s="35">
        <v>100000000</v>
      </c>
      <c r="N139" s="38">
        <v>12150000</v>
      </c>
      <c r="O139" s="19" t="s">
        <v>1446</v>
      </c>
      <c r="P139" s="172">
        <f t="shared" si="4"/>
        <v>12150000</v>
      </c>
      <c r="Q139" s="135">
        <f t="shared" si="5"/>
        <v>101250</v>
      </c>
    </row>
    <row r="140" spans="1:17" x14ac:dyDescent="0.3">
      <c r="A140" s="19">
        <v>395</v>
      </c>
      <c r="B140" s="31" t="s">
        <v>1720</v>
      </c>
      <c r="C140" s="32" t="s">
        <v>1721</v>
      </c>
      <c r="D140" s="24" t="s">
        <v>1442</v>
      </c>
      <c r="E140" s="33"/>
      <c r="F140" s="33">
        <v>5106</v>
      </c>
      <c r="G140" s="33" t="s">
        <v>1452</v>
      </c>
      <c r="H140" s="33" t="s">
        <v>1445</v>
      </c>
      <c r="I140" s="33">
        <v>196006</v>
      </c>
      <c r="J140" s="34">
        <v>4870672</v>
      </c>
      <c r="K140" s="35">
        <v>0</v>
      </c>
      <c r="L140" s="36">
        <v>10</v>
      </c>
      <c r="M140" s="35">
        <v>100000000</v>
      </c>
      <c r="N140" s="38">
        <v>12150000</v>
      </c>
      <c r="O140" s="19" t="s">
        <v>1446</v>
      </c>
      <c r="P140" s="172">
        <f t="shared" si="4"/>
        <v>12150000</v>
      </c>
      <c r="Q140" s="135">
        <f t="shared" si="5"/>
        <v>101250</v>
      </c>
    </row>
    <row r="141" spans="1:17" x14ac:dyDescent="0.3">
      <c r="A141" s="19">
        <v>396</v>
      </c>
      <c r="B141" s="31" t="s">
        <v>1722</v>
      </c>
      <c r="C141" s="32" t="s">
        <v>1723</v>
      </c>
      <c r="D141" s="24" t="s">
        <v>1442</v>
      </c>
      <c r="E141" s="33"/>
      <c r="F141" s="33">
        <v>5106</v>
      </c>
      <c r="G141" s="33" t="s">
        <v>1452</v>
      </c>
      <c r="H141" s="33" t="s">
        <v>1445</v>
      </c>
      <c r="I141" s="33">
        <v>196011</v>
      </c>
      <c r="J141" s="34">
        <v>4809559</v>
      </c>
      <c r="K141" s="35">
        <v>0</v>
      </c>
      <c r="L141" s="36">
        <v>10</v>
      </c>
      <c r="M141" s="35">
        <v>100000000</v>
      </c>
      <c r="N141" s="38">
        <v>12150000</v>
      </c>
      <c r="O141" s="19" t="s">
        <v>1446</v>
      </c>
      <c r="P141" s="172">
        <f t="shared" si="4"/>
        <v>12150000</v>
      </c>
      <c r="Q141" s="135">
        <f t="shared" si="5"/>
        <v>101250</v>
      </c>
    </row>
    <row r="142" spans="1:17" x14ac:dyDescent="0.3">
      <c r="A142" s="19">
        <v>397</v>
      </c>
      <c r="B142" s="31" t="s">
        <v>1724</v>
      </c>
      <c r="C142" s="32" t="s">
        <v>1725</v>
      </c>
      <c r="D142" s="24" t="s">
        <v>1442</v>
      </c>
      <c r="E142" s="33"/>
      <c r="F142" s="33">
        <v>5106</v>
      </c>
      <c r="G142" s="33" t="s">
        <v>1452</v>
      </c>
      <c r="H142" s="33" t="s">
        <v>1445</v>
      </c>
      <c r="I142" s="33">
        <v>196006</v>
      </c>
      <c r="J142" s="34">
        <v>4870672</v>
      </c>
      <c r="K142" s="35">
        <v>0</v>
      </c>
      <c r="L142" s="36">
        <v>10</v>
      </c>
      <c r="M142" s="35">
        <v>100000000</v>
      </c>
      <c r="N142" s="38">
        <v>12150000</v>
      </c>
      <c r="O142" s="19" t="s">
        <v>1446</v>
      </c>
      <c r="P142" s="172">
        <f t="shared" si="4"/>
        <v>12150000</v>
      </c>
      <c r="Q142" s="135">
        <f t="shared" si="5"/>
        <v>101250</v>
      </c>
    </row>
    <row r="143" spans="1:17" x14ac:dyDescent="0.3">
      <c r="A143" s="19">
        <v>398</v>
      </c>
      <c r="B143" s="31" t="s">
        <v>1726</v>
      </c>
      <c r="C143" s="32" t="s">
        <v>1727</v>
      </c>
      <c r="D143" s="24" t="s">
        <v>1442</v>
      </c>
      <c r="E143" s="33"/>
      <c r="F143" s="33">
        <v>5106</v>
      </c>
      <c r="G143" s="33" t="s">
        <v>1452</v>
      </c>
      <c r="H143" s="33" t="s">
        <v>1445</v>
      </c>
      <c r="I143" s="33">
        <v>196011</v>
      </c>
      <c r="J143" s="34">
        <v>4809559</v>
      </c>
      <c r="K143" s="35">
        <v>0</v>
      </c>
      <c r="L143" s="36">
        <v>10</v>
      </c>
      <c r="M143" s="35">
        <v>100000000</v>
      </c>
      <c r="N143" s="38">
        <v>12150000</v>
      </c>
      <c r="O143" s="19" t="s">
        <v>1446</v>
      </c>
      <c r="P143" s="172">
        <f t="shared" si="4"/>
        <v>12150000</v>
      </c>
      <c r="Q143" s="135">
        <f t="shared" si="5"/>
        <v>101250</v>
      </c>
    </row>
    <row r="144" spans="1:17" x14ac:dyDescent="0.3">
      <c r="A144" s="19">
        <v>399</v>
      </c>
      <c r="B144" s="31" t="s">
        <v>1728</v>
      </c>
      <c r="C144" s="32" t="s">
        <v>1729</v>
      </c>
      <c r="D144" s="24" t="s">
        <v>1442</v>
      </c>
      <c r="E144" s="33"/>
      <c r="F144" s="33">
        <v>5106</v>
      </c>
      <c r="G144" s="33" t="s">
        <v>1452</v>
      </c>
      <c r="H144" s="33" t="s">
        <v>1445</v>
      </c>
      <c r="I144" s="33">
        <v>196006</v>
      </c>
      <c r="J144" s="34">
        <v>4870672</v>
      </c>
      <c r="K144" s="35">
        <v>0</v>
      </c>
      <c r="L144" s="36">
        <v>10</v>
      </c>
      <c r="M144" s="35">
        <v>100000000</v>
      </c>
      <c r="N144" s="38">
        <v>12150000</v>
      </c>
      <c r="O144" s="19" t="s">
        <v>1446</v>
      </c>
      <c r="P144" s="172">
        <f t="shared" si="4"/>
        <v>12150000</v>
      </c>
      <c r="Q144" s="135">
        <f t="shared" si="5"/>
        <v>101250</v>
      </c>
    </row>
    <row r="145" spans="1:17" ht="26" x14ac:dyDescent="0.3">
      <c r="A145" s="19">
        <v>400</v>
      </c>
      <c r="B145" s="31" t="s">
        <v>1730</v>
      </c>
      <c r="C145" s="32" t="s">
        <v>1731</v>
      </c>
      <c r="D145" s="24" t="s">
        <v>1442</v>
      </c>
      <c r="E145" s="33"/>
      <c r="F145" s="33">
        <v>5106</v>
      </c>
      <c r="G145" s="33" t="s">
        <v>1452</v>
      </c>
      <c r="H145" s="33" t="s">
        <v>1445</v>
      </c>
      <c r="I145" s="33">
        <v>199911</v>
      </c>
      <c r="J145" s="34">
        <v>4681107</v>
      </c>
      <c r="K145" s="35">
        <v>2250000</v>
      </c>
      <c r="L145" s="36">
        <v>15</v>
      </c>
      <c r="M145" s="37">
        <v>100000000</v>
      </c>
      <c r="N145" s="38">
        <v>22500000</v>
      </c>
      <c r="O145" s="19" t="s">
        <v>1446</v>
      </c>
      <c r="P145" s="172">
        <f t="shared" si="4"/>
        <v>20250000</v>
      </c>
      <c r="Q145" s="135">
        <f t="shared" si="5"/>
        <v>112500</v>
      </c>
    </row>
    <row r="146" spans="1:17" ht="26" x14ac:dyDescent="0.3">
      <c r="A146" s="19">
        <v>401</v>
      </c>
      <c r="B146" s="31" t="s">
        <v>1732</v>
      </c>
      <c r="C146" s="32" t="s">
        <v>1733</v>
      </c>
      <c r="D146" s="24" t="s">
        <v>1442</v>
      </c>
      <c r="E146" s="33"/>
      <c r="F146" s="33">
        <v>5106</v>
      </c>
      <c r="G146" s="33" t="s">
        <v>1452</v>
      </c>
      <c r="H146" s="33" t="s">
        <v>1445</v>
      </c>
      <c r="I146" s="33">
        <v>199911</v>
      </c>
      <c r="J146" s="34">
        <v>4742220</v>
      </c>
      <c r="K146" s="35">
        <v>2250000</v>
      </c>
      <c r="L146" s="36">
        <v>15</v>
      </c>
      <c r="M146" s="37">
        <v>100000000</v>
      </c>
      <c r="N146" s="38">
        <v>22500000</v>
      </c>
      <c r="O146" s="19" t="s">
        <v>1446</v>
      </c>
      <c r="P146" s="172">
        <f t="shared" si="4"/>
        <v>20250000</v>
      </c>
      <c r="Q146" s="135">
        <f t="shared" si="5"/>
        <v>112500</v>
      </c>
    </row>
    <row r="147" spans="1:17" x14ac:dyDescent="0.3">
      <c r="A147" s="19">
        <v>402</v>
      </c>
      <c r="B147" s="31" t="s">
        <v>1734</v>
      </c>
      <c r="C147" s="32" t="s">
        <v>1735</v>
      </c>
      <c r="D147" s="24" t="s">
        <v>1442</v>
      </c>
      <c r="E147" s="33" t="s">
        <v>1736</v>
      </c>
      <c r="F147" s="33">
        <v>5106</v>
      </c>
      <c r="G147" s="33" t="s">
        <v>1452</v>
      </c>
      <c r="H147" s="33" t="s">
        <v>1445</v>
      </c>
      <c r="I147" s="33">
        <v>200306</v>
      </c>
      <c r="J147" s="34">
        <v>10242478</v>
      </c>
      <c r="K147" s="35">
        <v>3600000</v>
      </c>
      <c r="L147" s="36">
        <v>19</v>
      </c>
      <c r="M147" s="37">
        <v>100000000</v>
      </c>
      <c r="N147" s="38">
        <v>36000000</v>
      </c>
      <c r="O147" s="19" t="s">
        <v>1446</v>
      </c>
      <c r="P147" s="172">
        <f t="shared" si="4"/>
        <v>32400000</v>
      </c>
      <c r="Q147" s="135">
        <f t="shared" si="5"/>
        <v>142105.26315789475</v>
      </c>
    </row>
    <row r="148" spans="1:17" ht="26" x14ac:dyDescent="0.3">
      <c r="A148" s="19">
        <v>403</v>
      </c>
      <c r="B148" s="31" t="s">
        <v>1737</v>
      </c>
      <c r="C148" s="32" t="s">
        <v>1738</v>
      </c>
      <c r="D148" s="24" t="s">
        <v>1442</v>
      </c>
      <c r="E148" s="33"/>
      <c r="F148" s="33">
        <v>5106</v>
      </c>
      <c r="G148" s="33" t="s">
        <v>1452</v>
      </c>
      <c r="H148" s="33" t="s">
        <v>1445</v>
      </c>
      <c r="I148" s="33">
        <v>196006</v>
      </c>
      <c r="J148" s="34">
        <v>4742220</v>
      </c>
      <c r="K148" s="35">
        <v>0</v>
      </c>
      <c r="L148" s="36">
        <v>10</v>
      </c>
      <c r="M148" s="35">
        <v>100000000</v>
      </c>
      <c r="N148" s="38">
        <v>12150000</v>
      </c>
      <c r="O148" s="19" t="s">
        <v>1446</v>
      </c>
      <c r="P148" s="172">
        <f t="shared" si="4"/>
        <v>12150000</v>
      </c>
      <c r="Q148" s="135">
        <f t="shared" si="5"/>
        <v>101250</v>
      </c>
    </row>
    <row r="149" spans="1:17" ht="26" x14ac:dyDescent="0.3">
      <c r="A149" s="19">
        <v>404</v>
      </c>
      <c r="B149" s="31" t="s">
        <v>1739</v>
      </c>
      <c r="C149" s="32" t="s">
        <v>1740</v>
      </c>
      <c r="D149" s="24" t="s">
        <v>1442</v>
      </c>
      <c r="E149" s="33"/>
      <c r="F149" s="33">
        <v>5106</v>
      </c>
      <c r="G149" s="33" t="s">
        <v>1452</v>
      </c>
      <c r="H149" s="33" t="s">
        <v>1445</v>
      </c>
      <c r="I149" s="33">
        <v>199911</v>
      </c>
      <c r="J149" s="34">
        <v>4148735</v>
      </c>
      <c r="K149" s="35">
        <v>1575000</v>
      </c>
      <c r="L149" s="36">
        <v>15</v>
      </c>
      <c r="M149" s="37">
        <v>70000000</v>
      </c>
      <c r="N149" s="38">
        <v>15750000</v>
      </c>
      <c r="O149" s="19" t="s">
        <v>1446</v>
      </c>
      <c r="P149" s="172">
        <f t="shared" si="4"/>
        <v>14175000</v>
      </c>
      <c r="Q149" s="135">
        <f t="shared" si="5"/>
        <v>78750</v>
      </c>
    </row>
    <row r="150" spans="1:17" ht="26" x14ac:dyDescent="0.3">
      <c r="A150" s="19">
        <v>405</v>
      </c>
      <c r="B150" s="31" t="s">
        <v>1741</v>
      </c>
      <c r="C150" s="32" t="s">
        <v>1742</v>
      </c>
      <c r="D150" s="24" t="s">
        <v>1442</v>
      </c>
      <c r="E150" s="33"/>
      <c r="F150" s="33">
        <v>5106</v>
      </c>
      <c r="G150" s="33" t="s">
        <v>1452</v>
      </c>
      <c r="H150" s="33" t="s">
        <v>1445</v>
      </c>
      <c r="I150" s="33">
        <v>199911</v>
      </c>
      <c r="J150" s="34">
        <v>4189205</v>
      </c>
      <c r="K150" s="35">
        <v>1575000</v>
      </c>
      <c r="L150" s="36">
        <v>15</v>
      </c>
      <c r="M150" s="37">
        <v>70000000</v>
      </c>
      <c r="N150" s="38">
        <v>15750000</v>
      </c>
      <c r="O150" s="19" t="s">
        <v>1446</v>
      </c>
      <c r="P150" s="172">
        <f t="shared" si="4"/>
        <v>14175000</v>
      </c>
      <c r="Q150" s="135">
        <f t="shared" si="5"/>
        <v>78750</v>
      </c>
    </row>
    <row r="151" spans="1:17" x14ac:dyDescent="0.3">
      <c r="A151" s="19">
        <v>406</v>
      </c>
      <c r="B151" s="31" t="s">
        <v>1743</v>
      </c>
      <c r="C151" s="32" t="s">
        <v>1744</v>
      </c>
      <c r="D151" s="24" t="s">
        <v>1442</v>
      </c>
      <c r="E151" s="33"/>
      <c r="F151" s="33">
        <v>5106</v>
      </c>
      <c r="G151" s="33" t="s">
        <v>1452</v>
      </c>
      <c r="H151" s="33" t="s">
        <v>1445</v>
      </c>
      <c r="I151" s="33">
        <v>195205</v>
      </c>
      <c r="J151" s="34">
        <v>58130398</v>
      </c>
      <c r="K151" s="35">
        <v>0</v>
      </c>
      <c r="L151" s="36">
        <v>10</v>
      </c>
      <c r="M151" s="35">
        <v>158000000</v>
      </c>
      <c r="N151" s="38">
        <v>19197000</v>
      </c>
      <c r="O151" s="19" t="s">
        <v>1446</v>
      </c>
      <c r="P151" s="172">
        <f t="shared" si="4"/>
        <v>19197000</v>
      </c>
      <c r="Q151" s="135">
        <f t="shared" si="5"/>
        <v>159975</v>
      </c>
    </row>
    <row r="152" spans="1:17" x14ac:dyDescent="0.3">
      <c r="A152" s="19">
        <v>407</v>
      </c>
      <c r="B152" s="31" t="s">
        <v>1745</v>
      </c>
      <c r="C152" s="32" t="s">
        <v>1746</v>
      </c>
      <c r="D152" s="24" t="s">
        <v>1442</v>
      </c>
      <c r="E152" s="33"/>
      <c r="F152" s="33">
        <v>5106</v>
      </c>
      <c r="G152" s="33" t="s">
        <v>1452</v>
      </c>
      <c r="H152" s="33" t="s">
        <v>1445</v>
      </c>
      <c r="I152" s="33">
        <v>195205</v>
      </c>
      <c r="J152" s="34">
        <v>2227842</v>
      </c>
      <c r="K152" s="35">
        <v>0</v>
      </c>
      <c r="L152" s="36">
        <v>10</v>
      </c>
      <c r="M152" s="35">
        <v>70000000</v>
      </c>
      <c r="N152" s="38">
        <v>8505000</v>
      </c>
      <c r="O152" s="19" t="s">
        <v>1446</v>
      </c>
      <c r="P152" s="172">
        <f t="shared" si="4"/>
        <v>8505000</v>
      </c>
      <c r="Q152" s="135">
        <f t="shared" si="5"/>
        <v>70875</v>
      </c>
    </row>
    <row r="153" spans="1:17" x14ac:dyDescent="0.3">
      <c r="A153" s="19">
        <v>408</v>
      </c>
      <c r="B153" s="31" t="s">
        <v>1747</v>
      </c>
      <c r="C153" s="32" t="s">
        <v>1748</v>
      </c>
      <c r="D153" s="24" t="s">
        <v>1442</v>
      </c>
      <c r="E153" s="33"/>
      <c r="F153" s="33">
        <v>5106</v>
      </c>
      <c r="G153" s="33" t="s">
        <v>1452</v>
      </c>
      <c r="H153" s="33" t="s">
        <v>1445</v>
      </c>
      <c r="I153" s="33">
        <v>195205</v>
      </c>
      <c r="J153" s="34">
        <v>4279638</v>
      </c>
      <c r="K153" s="35">
        <v>0</v>
      </c>
      <c r="L153" s="36">
        <v>10</v>
      </c>
      <c r="M153" s="35">
        <v>70000000</v>
      </c>
      <c r="N153" s="38">
        <v>8505000</v>
      </c>
      <c r="O153" s="19" t="s">
        <v>1446</v>
      </c>
      <c r="P153" s="172">
        <f t="shared" si="4"/>
        <v>8505000</v>
      </c>
      <c r="Q153" s="135">
        <f t="shared" si="5"/>
        <v>70875</v>
      </c>
    </row>
    <row r="154" spans="1:17" x14ac:dyDescent="0.3">
      <c r="A154" s="19">
        <v>409</v>
      </c>
      <c r="B154" s="31" t="s">
        <v>1749</v>
      </c>
      <c r="C154" s="32" t="s">
        <v>1750</v>
      </c>
      <c r="D154" s="24" t="s">
        <v>1442</v>
      </c>
      <c r="E154" s="33"/>
      <c r="F154" s="33">
        <v>5106</v>
      </c>
      <c r="G154" s="33" t="s">
        <v>1452</v>
      </c>
      <c r="H154" s="33" t="s">
        <v>1445</v>
      </c>
      <c r="I154" s="33">
        <v>195205</v>
      </c>
      <c r="J154" s="34">
        <v>4279638</v>
      </c>
      <c r="K154" s="35">
        <v>0</v>
      </c>
      <c r="L154" s="36">
        <v>10</v>
      </c>
      <c r="M154" s="35">
        <v>70000000</v>
      </c>
      <c r="N154" s="38">
        <v>8505000</v>
      </c>
      <c r="O154" s="19" t="s">
        <v>1446</v>
      </c>
      <c r="P154" s="172">
        <f t="shared" si="4"/>
        <v>8505000</v>
      </c>
      <c r="Q154" s="135">
        <f t="shared" si="5"/>
        <v>70875</v>
      </c>
    </row>
    <row r="155" spans="1:17" x14ac:dyDescent="0.3">
      <c r="A155" s="19">
        <v>410</v>
      </c>
      <c r="B155" s="31" t="s">
        <v>1751</v>
      </c>
      <c r="C155" s="32" t="s">
        <v>1752</v>
      </c>
      <c r="D155" s="24" t="s">
        <v>1442</v>
      </c>
      <c r="E155" s="33" t="s">
        <v>1753</v>
      </c>
      <c r="F155" s="33">
        <v>5106</v>
      </c>
      <c r="G155" s="33" t="s">
        <v>1452</v>
      </c>
      <c r="H155" s="33" t="s">
        <v>1445</v>
      </c>
      <c r="I155" s="33">
        <v>195205</v>
      </c>
      <c r="J155" s="34">
        <v>10892068</v>
      </c>
      <c r="K155" s="35">
        <v>0</v>
      </c>
      <c r="L155" s="36">
        <v>10</v>
      </c>
      <c r="M155" s="35">
        <v>70000000</v>
      </c>
      <c r="N155" s="38">
        <v>8505000</v>
      </c>
      <c r="O155" s="19" t="s">
        <v>1446</v>
      </c>
      <c r="P155" s="172">
        <f t="shared" si="4"/>
        <v>8505000</v>
      </c>
      <c r="Q155" s="135">
        <f t="shared" si="5"/>
        <v>70875</v>
      </c>
    </row>
    <row r="156" spans="1:17" x14ac:dyDescent="0.3">
      <c r="A156" s="19">
        <v>411</v>
      </c>
      <c r="B156" s="31" t="s">
        <v>1754</v>
      </c>
      <c r="C156" s="32" t="s">
        <v>1755</v>
      </c>
      <c r="D156" s="24" t="s">
        <v>1442</v>
      </c>
      <c r="E156" s="33"/>
      <c r="F156" s="33">
        <v>5106</v>
      </c>
      <c r="G156" s="33" t="s">
        <v>1452</v>
      </c>
      <c r="H156" s="33" t="s">
        <v>1445</v>
      </c>
      <c r="I156" s="33">
        <v>195205</v>
      </c>
      <c r="J156" s="34">
        <v>2227842</v>
      </c>
      <c r="K156" s="35">
        <v>0</v>
      </c>
      <c r="L156" s="36">
        <v>10</v>
      </c>
      <c r="M156" s="35">
        <v>70000000</v>
      </c>
      <c r="N156" s="38">
        <v>8505000</v>
      </c>
      <c r="O156" s="19" t="s">
        <v>1446</v>
      </c>
      <c r="P156" s="172">
        <f t="shared" si="4"/>
        <v>8505000</v>
      </c>
      <c r="Q156" s="135">
        <f t="shared" si="5"/>
        <v>70875</v>
      </c>
    </row>
    <row r="157" spans="1:17" x14ac:dyDescent="0.3">
      <c r="A157" s="19">
        <v>412</v>
      </c>
      <c r="B157" s="31" t="s">
        <v>1756</v>
      </c>
      <c r="C157" s="32" t="s">
        <v>1757</v>
      </c>
      <c r="D157" s="24" t="s">
        <v>1442</v>
      </c>
      <c r="E157" s="33"/>
      <c r="F157" s="33">
        <v>5106</v>
      </c>
      <c r="G157" s="33" t="s">
        <v>1452</v>
      </c>
      <c r="H157" s="33" t="s">
        <v>1445</v>
      </c>
      <c r="I157" s="33">
        <v>195205</v>
      </c>
      <c r="J157" s="34">
        <v>4279638</v>
      </c>
      <c r="K157" s="35">
        <v>0</v>
      </c>
      <c r="L157" s="36">
        <v>10</v>
      </c>
      <c r="M157" s="35">
        <v>70000000</v>
      </c>
      <c r="N157" s="38">
        <v>8505000</v>
      </c>
      <c r="O157" s="19" t="s">
        <v>1446</v>
      </c>
      <c r="P157" s="172">
        <f t="shared" si="4"/>
        <v>8505000</v>
      </c>
      <c r="Q157" s="135">
        <f t="shared" si="5"/>
        <v>70875</v>
      </c>
    </row>
    <row r="158" spans="1:17" x14ac:dyDescent="0.3">
      <c r="A158" s="19">
        <v>413</v>
      </c>
      <c r="B158" s="31" t="s">
        <v>1758</v>
      </c>
      <c r="C158" s="32" t="s">
        <v>1759</v>
      </c>
      <c r="D158" s="24" t="s">
        <v>1442</v>
      </c>
      <c r="E158" s="33"/>
      <c r="F158" s="33">
        <v>5106</v>
      </c>
      <c r="G158" s="33" t="s">
        <v>1452</v>
      </c>
      <c r="H158" s="33" t="s">
        <v>1445</v>
      </c>
      <c r="I158" s="33">
        <v>195205</v>
      </c>
      <c r="J158" s="34">
        <v>4279638</v>
      </c>
      <c r="K158" s="35">
        <v>0</v>
      </c>
      <c r="L158" s="36">
        <v>10</v>
      </c>
      <c r="M158" s="35">
        <v>70000000</v>
      </c>
      <c r="N158" s="38">
        <v>8505000</v>
      </c>
      <c r="O158" s="19" t="s">
        <v>1446</v>
      </c>
      <c r="P158" s="172">
        <f t="shared" si="4"/>
        <v>8505000</v>
      </c>
      <c r="Q158" s="135">
        <f t="shared" si="5"/>
        <v>70875</v>
      </c>
    </row>
    <row r="159" spans="1:17" x14ac:dyDescent="0.3">
      <c r="A159" s="19">
        <v>414</v>
      </c>
      <c r="B159" s="31" t="s">
        <v>1760</v>
      </c>
      <c r="C159" s="32" t="s">
        <v>1761</v>
      </c>
      <c r="D159" s="24" t="s">
        <v>1442</v>
      </c>
      <c r="E159" s="33"/>
      <c r="F159" s="33">
        <v>5106</v>
      </c>
      <c r="G159" s="33" t="s">
        <v>1452</v>
      </c>
      <c r="H159" s="33" t="s">
        <v>1445</v>
      </c>
      <c r="I159" s="33">
        <v>195205</v>
      </c>
      <c r="J159" s="34">
        <v>2212134</v>
      </c>
      <c r="K159" s="35">
        <v>0</v>
      </c>
      <c r="L159" s="36">
        <v>10</v>
      </c>
      <c r="M159" s="35">
        <v>70000000</v>
      </c>
      <c r="N159" s="38">
        <v>8505000</v>
      </c>
      <c r="O159" s="19" t="s">
        <v>1446</v>
      </c>
      <c r="P159" s="172">
        <f t="shared" si="4"/>
        <v>8505000</v>
      </c>
      <c r="Q159" s="135">
        <f t="shared" si="5"/>
        <v>70875</v>
      </c>
    </row>
    <row r="160" spans="1:17" x14ac:dyDescent="0.3">
      <c r="A160" s="19">
        <v>415</v>
      </c>
      <c r="B160" s="31" t="s">
        <v>1762</v>
      </c>
      <c r="C160" s="32" t="s">
        <v>1763</v>
      </c>
      <c r="D160" s="24" t="s">
        <v>1442</v>
      </c>
      <c r="E160" s="33"/>
      <c r="F160" s="33">
        <v>5106</v>
      </c>
      <c r="G160" s="33" t="s">
        <v>1452</v>
      </c>
      <c r="H160" s="33" t="s">
        <v>1445</v>
      </c>
      <c r="I160" s="33">
        <v>195205</v>
      </c>
      <c r="J160" s="34">
        <v>2227842</v>
      </c>
      <c r="K160" s="35">
        <v>0</v>
      </c>
      <c r="L160" s="36">
        <v>10</v>
      </c>
      <c r="M160" s="35">
        <v>70000000</v>
      </c>
      <c r="N160" s="38">
        <v>8505000</v>
      </c>
      <c r="O160" s="19" t="s">
        <v>1446</v>
      </c>
      <c r="P160" s="172">
        <f t="shared" si="4"/>
        <v>8505000</v>
      </c>
      <c r="Q160" s="135">
        <f t="shared" si="5"/>
        <v>70875</v>
      </c>
    </row>
    <row r="161" spans="1:17" x14ac:dyDescent="0.3">
      <c r="A161" s="19">
        <v>416</v>
      </c>
      <c r="B161" s="31" t="s">
        <v>1764</v>
      </c>
      <c r="C161" s="32" t="s">
        <v>1765</v>
      </c>
      <c r="D161" s="24" t="s">
        <v>1442</v>
      </c>
      <c r="E161" s="33"/>
      <c r="F161" s="33">
        <v>5106</v>
      </c>
      <c r="G161" s="33" t="s">
        <v>1452</v>
      </c>
      <c r="H161" s="33" t="s">
        <v>1445</v>
      </c>
      <c r="I161" s="33">
        <v>195205</v>
      </c>
      <c r="J161" s="34">
        <v>2227842</v>
      </c>
      <c r="K161" s="35">
        <v>0</v>
      </c>
      <c r="L161" s="36">
        <v>10</v>
      </c>
      <c r="M161" s="35">
        <v>70000000</v>
      </c>
      <c r="N161" s="38">
        <v>8505000</v>
      </c>
      <c r="O161" s="19" t="s">
        <v>1446</v>
      </c>
      <c r="P161" s="172">
        <f t="shared" si="4"/>
        <v>8505000</v>
      </c>
      <c r="Q161" s="135">
        <f t="shared" si="5"/>
        <v>70875</v>
      </c>
    </row>
    <row r="162" spans="1:17" x14ac:dyDescent="0.3">
      <c r="A162" s="19">
        <v>417</v>
      </c>
      <c r="B162" s="31" t="s">
        <v>1766</v>
      </c>
      <c r="C162" s="32" t="s">
        <v>1767</v>
      </c>
      <c r="D162" s="24" t="s">
        <v>1442</v>
      </c>
      <c r="E162" s="33"/>
      <c r="F162" s="33">
        <v>5106</v>
      </c>
      <c r="G162" s="33" t="s">
        <v>1452</v>
      </c>
      <c r="H162" s="33" t="s">
        <v>1445</v>
      </c>
      <c r="I162" s="33">
        <v>195205</v>
      </c>
      <c r="J162" s="34">
        <v>2227842</v>
      </c>
      <c r="K162" s="35">
        <v>0</v>
      </c>
      <c r="L162" s="36">
        <v>10</v>
      </c>
      <c r="M162" s="35">
        <v>70000000</v>
      </c>
      <c r="N162" s="38">
        <v>8505000</v>
      </c>
      <c r="O162" s="19" t="s">
        <v>1446</v>
      </c>
      <c r="P162" s="172">
        <f t="shared" si="4"/>
        <v>8505000</v>
      </c>
      <c r="Q162" s="135">
        <f t="shared" si="5"/>
        <v>70875</v>
      </c>
    </row>
    <row r="163" spans="1:17" x14ac:dyDescent="0.3">
      <c r="A163" s="19">
        <v>418</v>
      </c>
      <c r="B163" s="31" t="s">
        <v>1768</v>
      </c>
      <c r="C163" s="32" t="s">
        <v>1769</v>
      </c>
      <c r="D163" s="24" t="s">
        <v>1442</v>
      </c>
      <c r="E163" s="33"/>
      <c r="F163" s="33">
        <v>5106</v>
      </c>
      <c r="G163" s="33" t="s">
        <v>1452</v>
      </c>
      <c r="H163" s="33" t="s">
        <v>1445</v>
      </c>
      <c r="I163" s="33">
        <v>195506</v>
      </c>
      <c r="J163" s="34">
        <v>2289372</v>
      </c>
      <c r="K163" s="35">
        <v>0</v>
      </c>
      <c r="L163" s="36">
        <v>10</v>
      </c>
      <c r="M163" s="35">
        <v>70000000</v>
      </c>
      <c r="N163" s="38">
        <v>8505000</v>
      </c>
      <c r="O163" s="19" t="s">
        <v>1446</v>
      </c>
      <c r="P163" s="172">
        <f t="shared" si="4"/>
        <v>8505000</v>
      </c>
      <c r="Q163" s="135">
        <f t="shared" si="5"/>
        <v>70875</v>
      </c>
    </row>
    <row r="164" spans="1:17" x14ac:dyDescent="0.3">
      <c r="A164" s="19">
        <v>419</v>
      </c>
      <c r="B164" s="31" t="s">
        <v>1770</v>
      </c>
      <c r="C164" s="32" t="s">
        <v>1771</v>
      </c>
      <c r="D164" s="24" t="s">
        <v>1442</v>
      </c>
      <c r="E164" s="33"/>
      <c r="F164" s="33">
        <v>5106</v>
      </c>
      <c r="G164" s="33" t="s">
        <v>1452</v>
      </c>
      <c r="H164" s="33" t="s">
        <v>1445</v>
      </c>
      <c r="I164" s="33">
        <v>195506</v>
      </c>
      <c r="J164" s="34">
        <v>2289372</v>
      </c>
      <c r="K164" s="35">
        <v>0</v>
      </c>
      <c r="L164" s="36">
        <v>10</v>
      </c>
      <c r="M164" s="35">
        <v>70000000</v>
      </c>
      <c r="N164" s="38">
        <v>8505000</v>
      </c>
      <c r="O164" s="19" t="s">
        <v>1446</v>
      </c>
      <c r="P164" s="172">
        <f t="shared" si="4"/>
        <v>8505000</v>
      </c>
      <c r="Q164" s="135">
        <f t="shared" si="5"/>
        <v>70875</v>
      </c>
    </row>
    <row r="165" spans="1:17" x14ac:dyDescent="0.3">
      <c r="A165" s="19">
        <v>420</v>
      </c>
      <c r="B165" s="31" t="s">
        <v>1772</v>
      </c>
      <c r="C165" s="32" t="s">
        <v>1773</v>
      </c>
      <c r="D165" s="24" t="s">
        <v>1442</v>
      </c>
      <c r="E165" s="33"/>
      <c r="F165" s="33">
        <v>5106</v>
      </c>
      <c r="G165" s="33" t="s">
        <v>1452</v>
      </c>
      <c r="H165" s="33" t="s">
        <v>1445</v>
      </c>
      <c r="I165" s="33">
        <v>195506</v>
      </c>
      <c r="J165" s="34">
        <v>2289372</v>
      </c>
      <c r="K165" s="35">
        <v>0</v>
      </c>
      <c r="L165" s="36">
        <v>10</v>
      </c>
      <c r="M165" s="35">
        <v>70000000</v>
      </c>
      <c r="N165" s="38">
        <v>8505000</v>
      </c>
      <c r="O165" s="19" t="s">
        <v>1446</v>
      </c>
      <c r="P165" s="172">
        <f t="shared" si="4"/>
        <v>8505000</v>
      </c>
      <c r="Q165" s="135">
        <f t="shared" si="5"/>
        <v>70875</v>
      </c>
    </row>
    <row r="166" spans="1:17" x14ac:dyDescent="0.3">
      <c r="A166" s="19">
        <v>421</v>
      </c>
      <c r="B166" s="31" t="s">
        <v>1774</v>
      </c>
      <c r="C166" s="32" t="s">
        <v>1775</v>
      </c>
      <c r="D166" s="24" t="s">
        <v>1442</v>
      </c>
      <c r="E166" s="33"/>
      <c r="F166" s="33">
        <v>5106</v>
      </c>
      <c r="G166" s="33" t="s">
        <v>1452</v>
      </c>
      <c r="H166" s="33" t="s">
        <v>1445</v>
      </c>
      <c r="I166" s="33">
        <v>195205</v>
      </c>
      <c r="J166" s="34">
        <v>2212134</v>
      </c>
      <c r="K166" s="35">
        <v>0</v>
      </c>
      <c r="L166" s="36">
        <v>10</v>
      </c>
      <c r="M166" s="35">
        <v>70000000</v>
      </c>
      <c r="N166" s="38">
        <v>8505000</v>
      </c>
      <c r="O166" s="19" t="s">
        <v>1446</v>
      </c>
      <c r="P166" s="172">
        <f t="shared" si="4"/>
        <v>8505000</v>
      </c>
      <c r="Q166" s="135">
        <f t="shared" si="5"/>
        <v>70875</v>
      </c>
    </row>
    <row r="167" spans="1:17" x14ac:dyDescent="0.3">
      <c r="A167" s="19">
        <v>422</v>
      </c>
      <c r="B167" s="31" t="s">
        <v>1776</v>
      </c>
      <c r="C167" s="32" t="s">
        <v>1777</v>
      </c>
      <c r="D167" s="24" t="s">
        <v>1442</v>
      </c>
      <c r="E167" s="33"/>
      <c r="F167" s="33">
        <v>5106</v>
      </c>
      <c r="G167" s="33" t="s">
        <v>1452</v>
      </c>
      <c r="H167" s="33" t="s">
        <v>1445</v>
      </c>
      <c r="I167" s="33">
        <v>199809</v>
      </c>
      <c r="J167" s="34">
        <v>5499207</v>
      </c>
      <c r="K167" s="35">
        <v>1575000</v>
      </c>
      <c r="L167" s="36">
        <v>14</v>
      </c>
      <c r="M167" s="37">
        <v>70000000</v>
      </c>
      <c r="N167" s="38">
        <v>15750000</v>
      </c>
      <c r="O167" s="19" t="s">
        <v>1446</v>
      </c>
      <c r="P167" s="172">
        <f t="shared" si="4"/>
        <v>14175000</v>
      </c>
      <c r="Q167" s="135">
        <f t="shared" si="5"/>
        <v>84375</v>
      </c>
    </row>
    <row r="168" spans="1:17" x14ac:dyDescent="0.3">
      <c r="A168" s="19">
        <v>423</v>
      </c>
      <c r="B168" s="31" t="s">
        <v>1778</v>
      </c>
      <c r="C168" s="32" t="s">
        <v>1779</v>
      </c>
      <c r="D168" s="24" t="s">
        <v>1442</v>
      </c>
      <c r="E168" s="33"/>
      <c r="F168" s="33">
        <v>5106</v>
      </c>
      <c r="G168" s="33" t="s">
        <v>1452</v>
      </c>
      <c r="H168" s="33" t="s">
        <v>1445</v>
      </c>
      <c r="I168" s="33">
        <v>195506</v>
      </c>
      <c r="J168" s="34">
        <v>3391148</v>
      </c>
      <c r="K168" s="35">
        <v>0</v>
      </c>
      <c r="L168" s="36">
        <v>10</v>
      </c>
      <c r="M168" s="35">
        <v>70000000</v>
      </c>
      <c r="N168" s="38">
        <v>8505000</v>
      </c>
      <c r="O168" s="19" t="s">
        <v>1446</v>
      </c>
      <c r="P168" s="172">
        <f t="shared" si="4"/>
        <v>8505000</v>
      </c>
      <c r="Q168" s="135">
        <f t="shared" si="5"/>
        <v>70875</v>
      </c>
    </row>
    <row r="169" spans="1:17" x14ac:dyDescent="0.3">
      <c r="A169" s="19">
        <v>424</v>
      </c>
      <c r="B169" s="31" t="s">
        <v>1780</v>
      </c>
      <c r="C169" s="32" t="s">
        <v>1781</v>
      </c>
      <c r="D169" s="24" t="s">
        <v>1442</v>
      </c>
      <c r="E169" s="33"/>
      <c r="F169" s="33">
        <v>5106</v>
      </c>
      <c r="G169" s="33" t="s">
        <v>1452</v>
      </c>
      <c r="H169" s="33" t="s">
        <v>1445</v>
      </c>
      <c r="I169" s="33">
        <v>195506</v>
      </c>
      <c r="J169" s="34">
        <v>3391148</v>
      </c>
      <c r="K169" s="35">
        <v>0</v>
      </c>
      <c r="L169" s="36">
        <v>10</v>
      </c>
      <c r="M169" s="35">
        <v>70000000</v>
      </c>
      <c r="N169" s="38">
        <v>8505000</v>
      </c>
      <c r="O169" s="19" t="s">
        <v>1446</v>
      </c>
      <c r="P169" s="172">
        <f t="shared" si="4"/>
        <v>8505000</v>
      </c>
      <c r="Q169" s="135">
        <f t="shared" si="5"/>
        <v>70875</v>
      </c>
    </row>
    <row r="170" spans="1:17" x14ac:dyDescent="0.3">
      <c r="A170" s="19">
        <v>425</v>
      </c>
      <c r="B170" s="31" t="s">
        <v>1782</v>
      </c>
      <c r="C170" s="32" t="s">
        <v>1783</v>
      </c>
      <c r="D170" s="24" t="s">
        <v>1442</v>
      </c>
      <c r="E170" s="33"/>
      <c r="F170" s="33">
        <v>5106</v>
      </c>
      <c r="G170" s="33" t="s">
        <v>1452</v>
      </c>
      <c r="H170" s="33" t="s">
        <v>1445</v>
      </c>
      <c r="I170" s="33">
        <v>199809</v>
      </c>
      <c r="J170" s="34">
        <v>5397029</v>
      </c>
      <c r="K170" s="35">
        <v>1575000</v>
      </c>
      <c r="L170" s="36">
        <v>14</v>
      </c>
      <c r="M170" s="37">
        <v>70000000</v>
      </c>
      <c r="N170" s="38">
        <v>15750000</v>
      </c>
      <c r="O170" s="19" t="s">
        <v>1446</v>
      </c>
      <c r="P170" s="172">
        <f t="shared" si="4"/>
        <v>14175000</v>
      </c>
      <c r="Q170" s="135">
        <f t="shared" si="5"/>
        <v>84375</v>
      </c>
    </row>
    <row r="171" spans="1:17" x14ac:dyDescent="0.3">
      <c r="A171" s="19">
        <v>426</v>
      </c>
      <c r="B171" s="31" t="s">
        <v>1784</v>
      </c>
      <c r="C171" s="32" t="s">
        <v>1785</v>
      </c>
      <c r="D171" s="24" t="s">
        <v>1442</v>
      </c>
      <c r="E171" s="33"/>
      <c r="F171" s="33">
        <v>5106</v>
      </c>
      <c r="G171" s="33" t="s">
        <v>1452</v>
      </c>
      <c r="H171" s="33" t="s">
        <v>1445</v>
      </c>
      <c r="I171" s="33">
        <v>195405</v>
      </c>
      <c r="J171" s="34">
        <v>3277004</v>
      </c>
      <c r="K171" s="35">
        <v>0</v>
      </c>
      <c r="L171" s="36">
        <v>10</v>
      </c>
      <c r="M171" s="35">
        <v>70000000</v>
      </c>
      <c r="N171" s="38">
        <v>8505000</v>
      </c>
      <c r="O171" s="19" t="s">
        <v>1446</v>
      </c>
      <c r="P171" s="172">
        <f t="shared" si="4"/>
        <v>8505000</v>
      </c>
      <c r="Q171" s="135">
        <f t="shared" si="5"/>
        <v>70875</v>
      </c>
    </row>
    <row r="172" spans="1:17" x14ac:dyDescent="0.3">
      <c r="A172" s="19">
        <v>427</v>
      </c>
      <c r="B172" s="31" t="s">
        <v>1786</v>
      </c>
      <c r="C172" s="32" t="s">
        <v>1787</v>
      </c>
      <c r="D172" s="24" t="s">
        <v>1442</v>
      </c>
      <c r="E172" s="33"/>
      <c r="F172" s="33">
        <v>5106</v>
      </c>
      <c r="G172" s="33" t="s">
        <v>1452</v>
      </c>
      <c r="H172" s="33" t="s">
        <v>1445</v>
      </c>
      <c r="I172" s="33">
        <v>194805</v>
      </c>
      <c r="J172" s="34">
        <v>137841</v>
      </c>
      <c r="K172" s="35">
        <v>0</v>
      </c>
      <c r="L172" s="36">
        <v>10</v>
      </c>
      <c r="M172" s="35">
        <v>70000000</v>
      </c>
      <c r="N172" s="38">
        <v>8505000</v>
      </c>
      <c r="O172" s="19" t="s">
        <v>1446</v>
      </c>
      <c r="P172" s="172">
        <f t="shared" si="4"/>
        <v>8505000</v>
      </c>
      <c r="Q172" s="135">
        <f t="shared" si="5"/>
        <v>70875</v>
      </c>
    </row>
    <row r="173" spans="1:17" x14ac:dyDescent="0.3">
      <c r="A173" s="19">
        <v>428</v>
      </c>
      <c r="B173" s="31" t="s">
        <v>1788</v>
      </c>
      <c r="C173" s="32" t="s">
        <v>1789</v>
      </c>
      <c r="D173" s="24" t="s">
        <v>1442</v>
      </c>
      <c r="E173" s="33" t="s">
        <v>1790</v>
      </c>
      <c r="F173" s="33">
        <v>5106</v>
      </c>
      <c r="G173" s="33" t="s">
        <v>1452</v>
      </c>
      <c r="H173" s="33" t="s">
        <v>1445</v>
      </c>
      <c r="I173" s="33">
        <v>198312</v>
      </c>
      <c r="J173" s="34">
        <v>27105424</v>
      </c>
      <c r="K173" s="35">
        <v>0</v>
      </c>
      <c r="L173" s="36">
        <v>10</v>
      </c>
      <c r="M173" s="37">
        <v>85000000</v>
      </c>
      <c r="N173" s="38">
        <v>15300000</v>
      </c>
      <c r="O173" s="19" t="s">
        <v>1446</v>
      </c>
      <c r="P173" s="172">
        <f t="shared" si="4"/>
        <v>15300000</v>
      </c>
      <c r="Q173" s="135">
        <f t="shared" si="5"/>
        <v>127500</v>
      </c>
    </row>
    <row r="174" spans="1:17" x14ac:dyDescent="0.3">
      <c r="A174" s="19">
        <v>429</v>
      </c>
      <c r="B174" s="31" t="s">
        <v>1791</v>
      </c>
      <c r="C174" s="32" t="s">
        <v>1792</v>
      </c>
      <c r="D174" s="24" t="s">
        <v>1442</v>
      </c>
      <c r="E174" s="33" t="s">
        <v>1790</v>
      </c>
      <c r="F174" s="33">
        <v>5106</v>
      </c>
      <c r="G174" s="33" t="s">
        <v>1452</v>
      </c>
      <c r="H174" s="33" t="s">
        <v>1445</v>
      </c>
      <c r="I174" s="33">
        <v>198305</v>
      </c>
      <c r="J174" s="34">
        <v>12992627</v>
      </c>
      <c r="K174" s="35">
        <v>0</v>
      </c>
      <c r="L174" s="36">
        <v>10</v>
      </c>
      <c r="M174" s="37">
        <v>85000000</v>
      </c>
      <c r="N174" s="38">
        <v>15300000</v>
      </c>
      <c r="O174" s="19" t="s">
        <v>1446</v>
      </c>
      <c r="P174" s="172">
        <f t="shared" si="4"/>
        <v>15300000</v>
      </c>
      <c r="Q174" s="135">
        <f t="shared" si="5"/>
        <v>127500</v>
      </c>
    </row>
    <row r="175" spans="1:17" x14ac:dyDescent="0.3">
      <c r="A175" s="19">
        <v>430</v>
      </c>
      <c r="B175" s="31" t="s">
        <v>1793</v>
      </c>
      <c r="C175" s="32" t="s">
        <v>1794</v>
      </c>
      <c r="D175" s="24" t="s">
        <v>1442</v>
      </c>
      <c r="E175" s="33"/>
      <c r="F175" s="33">
        <v>5106</v>
      </c>
      <c r="G175" s="33" t="s">
        <v>1452</v>
      </c>
      <c r="H175" s="33" t="s">
        <v>1445</v>
      </c>
      <c r="I175" s="33">
        <v>199905</v>
      </c>
      <c r="J175" s="34">
        <v>30117803</v>
      </c>
      <c r="K175" s="35">
        <v>1575000</v>
      </c>
      <c r="L175" s="36">
        <v>15</v>
      </c>
      <c r="M175" s="37">
        <v>70000000</v>
      </c>
      <c r="N175" s="38">
        <v>15750000</v>
      </c>
      <c r="O175" s="19" t="s">
        <v>1446</v>
      </c>
      <c r="P175" s="172">
        <f t="shared" si="4"/>
        <v>14175000</v>
      </c>
      <c r="Q175" s="135">
        <f t="shared" si="5"/>
        <v>78750</v>
      </c>
    </row>
    <row r="176" spans="1:17" x14ac:dyDescent="0.3">
      <c r="A176" s="19">
        <v>431</v>
      </c>
      <c r="B176" s="31" t="s">
        <v>1795</v>
      </c>
      <c r="C176" s="32" t="s">
        <v>1796</v>
      </c>
      <c r="D176" s="24" t="s">
        <v>1442</v>
      </c>
      <c r="E176" s="33" t="s">
        <v>1790</v>
      </c>
      <c r="F176" s="33">
        <v>5106</v>
      </c>
      <c r="G176" s="33" t="s">
        <v>1452</v>
      </c>
      <c r="H176" s="33" t="s">
        <v>1445</v>
      </c>
      <c r="I176" s="33">
        <v>198305</v>
      </c>
      <c r="J176" s="34">
        <v>12992627</v>
      </c>
      <c r="K176" s="35">
        <v>0</v>
      </c>
      <c r="L176" s="36">
        <v>10</v>
      </c>
      <c r="M176" s="37">
        <v>100000000</v>
      </c>
      <c r="N176" s="38">
        <v>18000000</v>
      </c>
      <c r="O176" s="19" t="s">
        <v>1446</v>
      </c>
      <c r="P176" s="172">
        <f t="shared" si="4"/>
        <v>18000000</v>
      </c>
      <c r="Q176" s="135">
        <f t="shared" si="5"/>
        <v>150000</v>
      </c>
    </row>
    <row r="177" spans="1:17" x14ac:dyDescent="0.3">
      <c r="A177" s="19">
        <v>432</v>
      </c>
      <c r="B177" s="31" t="s">
        <v>1797</v>
      </c>
      <c r="C177" s="32" t="s">
        <v>1798</v>
      </c>
      <c r="D177" s="24" t="s">
        <v>1442</v>
      </c>
      <c r="E177" s="33" t="s">
        <v>1790</v>
      </c>
      <c r="F177" s="33">
        <v>5106</v>
      </c>
      <c r="G177" s="33" t="s">
        <v>1452</v>
      </c>
      <c r="H177" s="33" t="s">
        <v>1445</v>
      </c>
      <c r="I177" s="33">
        <v>199905</v>
      </c>
      <c r="J177" s="34">
        <v>31348681</v>
      </c>
      <c r="K177" s="35">
        <v>1912500</v>
      </c>
      <c r="L177" s="36">
        <v>15</v>
      </c>
      <c r="M177" s="37">
        <v>85000000</v>
      </c>
      <c r="N177" s="38">
        <v>19125000</v>
      </c>
      <c r="O177" s="19" t="s">
        <v>1446</v>
      </c>
      <c r="P177" s="172">
        <f t="shared" si="4"/>
        <v>17212500</v>
      </c>
      <c r="Q177" s="135">
        <f t="shared" si="5"/>
        <v>95625</v>
      </c>
    </row>
    <row r="178" spans="1:17" x14ac:dyDescent="0.3">
      <c r="A178" s="19">
        <v>433</v>
      </c>
      <c r="B178" s="31" t="s">
        <v>1799</v>
      </c>
      <c r="C178" s="32" t="s">
        <v>1800</v>
      </c>
      <c r="D178" s="24" t="s">
        <v>1442</v>
      </c>
      <c r="E178" s="33" t="s">
        <v>1790</v>
      </c>
      <c r="F178" s="33">
        <v>5106</v>
      </c>
      <c r="G178" s="33" t="s">
        <v>1452</v>
      </c>
      <c r="H178" s="33" t="s">
        <v>1445</v>
      </c>
      <c r="I178" s="33">
        <v>199905</v>
      </c>
      <c r="J178" s="34">
        <v>12992624</v>
      </c>
      <c r="K178" s="35">
        <v>1912500</v>
      </c>
      <c r="L178" s="36">
        <v>15</v>
      </c>
      <c r="M178" s="37">
        <v>85000000</v>
      </c>
      <c r="N178" s="38">
        <v>19125000</v>
      </c>
      <c r="O178" s="19" t="s">
        <v>1446</v>
      </c>
      <c r="P178" s="172">
        <f t="shared" si="4"/>
        <v>17212500</v>
      </c>
      <c r="Q178" s="135">
        <f t="shared" si="5"/>
        <v>95625</v>
      </c>
    </row>
    <row r="179" spans="1:17" x14ac:dyDescent="0.3">
      <c r="A179" s="19">
        <v>434</v>
      </c>
      <c r="B179" s="31" t="s">
        <v>1801</v>
      </c>
      <c r="C179" s="32" t="s">
        <v>1802</v>
      </c>
      <c r="D179" s="24" t="s">
        <v>1442</v>
      </c>
      <c r="E179" s="33"/>
      <c r="F179" s="33">
        <v>5106</v>
      </c>
      <c r="G179" s="33" t="s">
        <v>1452</v>
      </c>
      <c r="H179" s="33" t="s">
        <v>1445</v>
      </c>
      <c r="I179" s="33">
        <v>194805</v>
      </c>
      <c r="J179" s="34">
        <v>2189637</v>
      </c>
      <c r="K179" s="35">
        <v>0</v>
      </c>
      <c r="L179" s="36">
        <v>10</v>
      </c>
      <c r="M179" s="35">
        <v>70000000</v>
      </c>
      <c r="N179" s="38">
        <v>8505000</v>
      </c>
      <c r="O179" s="19" t="s">
        <v>1446</v>
      </c>
      <c r="P179" s="172">
        <f t="shared" si="4"/>
        <v>8505000</v>
      </c>
      <c r="Q179" s="135">
        <f t="shared" si="5"/>
        <v>70875</v>
      </c>
    </row>
    <row r="180" spans="1:17" x14ac:dyDescent="0.3">
      <c r="A180" s="19">
        <v>435</v>
      </c>
      <c r="B180" s="31" t="s">
        <v>1803</v>
      </c>
      <c r="C180" s="32" t="s">
        <v>1804</v>
      </c>
      <c r="D180" s="24" t="s">
        <v>1442</v>
      </c>
      <c r="E180" s="33"/>
      <c r="F180" s="33">
        <v>5106</v>
      </c>
      <c r="G180" s="33" t="s">
        <v>1452</v>
      </c>
      <c r="H180" s="33" t="s">
        <v>1445</v>
      </c>
      <c r="I180" s="33">
        <v>194805</v>
      </c>
      <c r="J180" s="34">
        <v>2189637</v>
      </c>
      <c r="K180" s="35">
        <v>0</v>
      </c>
      <c r="L180" s="36">
        <v>10</v>
      </c>
      <c r="M180" s="35">
        <v>70000000</v>
      </c>
      <c r="N180" s="38">
        <v>8505000</v>
      </c>
      <c r="O180" s="19" t="s">
        <v>1446</v>
      </c>
      <c r="P180" s="172">
        <f t="shared" si="4"/>
        <v>8505000</v>
      </c>
      <c r="Q180" s="135">
        <f t="shared" si="5"/>
        <v>70875</v>
      </c>
    </row>
    <row r="181" spans="1:17" ht="26" x14ac:dyDescent="0.3">
      <c r="A181" s="19">
        <v>436</v>
      </c>
      <c r="B181" s="31" t="s">
        <v>1805</v>
      </c>
      <c r="C181" s="32" t="s">
        <v>1806</v>
      </c>
      <c r="D181" s="24" t="s">
        <v>1442</v>
      </c>
      <c r="E181" s="33"/>
      <c r="F181" s="33">
        <v>5106</v>
      </c>
      <c r="G181" s="33" t="s">
        <v>1452</v>
      </c>
      <c r="H181" s="33" t="s">
        <v>1445</v>
      </c>
      <c r="I181" s="33">
        <v>199908</v>
      </c>
      <c r="J181" s="34">
        <v>2176688</v>
      </c>
      <c r="K181" s="35">
        <v>2250000</v>
      </c>
      <c r="L181" s="36">
        <v>15</v>
      </c>
      <c r="M181" s="37">
        <v>100000000</v>
      </c>
      <c r="N181" s="38">
        <v>22500000</v>
      </c>
      <c r="O181" s="19" t="s">
        <v>1446</v>
      </c>
      <c r="P181" s="172">
        <f t="shared" si="4"/>
        <v>20250000</v>
      </c>
      <c r="Q181" s="135">
        <f t="shared" si="5"/>
        <v>112500</v>
      </c>
    </row>
    <row r="182" spans="1:17" ht="26" x14ac:dyDescent="0.3">
      <c r="A182" s="19">
        <v>437</v>
      </c>
      <c r="B182" s="31" t="s">
        <v>1807</v>
      </c>
      <c r="C182" s="32" t="s">
        <v>1808</v>
      </c>
      <c r="D182" s="24" t="s">
        <v>1442</v>
      </c>
      <c r="E182" s="33"/>
      <c r="F182" s="33">
        <v>5106</v>
      </c>
      <c r="G182" s="33" t="s">
        <v>1452</v>
      </c>
      <c r="H182" s="33" t="s">
        <v>1445</v>
      </c>
      <c r="I182" s="33">
        <v>194007</v>
      </c>
      <c r="J182" s="34">
        <v>2261639</v>
      </c>
      <c r="K182" s="35">
        <v>0</v>
      </c>
      <c r="L182" s="36">
        <v>10</v>
      </c>
      <c r="M182" s="35">
        <v>100000000</v>
      </c>
      <c r="N182" s="38">
        <v>12150000</v>
      </c>
      <c r="O182" s="19" t="s">
        <v>1446</v>
      </c>
      <c r="P182" s="172">
        <f t="shared" si="4"/>
        <v>12150000</v>
      </c>
      <c r="Q182" s="135">
        <f t="shared" si="5"/>
        <v>101250</v>
      </c>
    </row>
    <row r="183" spans="1:17" x14ac:dyDescent="0.3">
      <c r="A183" s="19">
        <v>438</v>
      </c>
      <c r="B183" s="31" t="s">
        <v>1809</v>
      </c>
      <c r="C183" s="32" t="s">
        <v>1810</v>
      </c>
      <c r="D183" s="24" t="s">
        <v>1442</v>
      </c>
      <c r="E183" s="33"/>
      <c r="F183" s="33">
        <v>5106</v>
      </c>
      <c r="G183" s="33" t="s">
        <v>1452</v>
      </c>
      <c r="H183" s="33" t="s">
        <v>1445</v>
      </c>
      <c r="I183" s="33">
        <v>197209</v>
      </c>
      <c r="J183" s="34">
        <v>12930602</v>
      </c>
      <c r="K183" s="35">
        <v>0</v>
      </c>
      <c r="L183" s="36">
        <v>10</v>
      </c>
      <c r="M183" s="37">
        <v>100000000</v>
      </c>
      <c r="N183" s="38">
        <v>16200000</v>
      </c>
      <c r="O183" s="19" t="s">
        <v>1446</v>
      </c>
      <c r="P183" s="172">
        <f t="shared" si="4"/>
        <v>16200000</v>
      </c>
      <c r="Q183" s="135">
        <f t="shared" si="5"/>
        <v>135000</v>
      </c>
    </row>
    <row r="184" spans="1:17" x14ac:dyDescent="0.3">
      <c r="A184" s="19">
        <v>439</v>
      </c>
      <c r="B184" s="31" t="s">
        <v>1811</v>
      </c>
      <c r="C184" s="32" t="s">
        <v>1812</v>
      </c>
      <c r="D184" s="24" t="s">
        <v>1442</v>
      </c>
      <c r="E184" s="33"/>
      <c r="F184" s="33">
        <v>5106</v>
      </c>
      <c r="G184" s="33" t="s">
        <v>1452</v>
      </c>
      <c r="H184" s="33" t="s">
        <v>1445</v>
      </c>
      <c r="I184" s="33">
        <v>197209</v>
      </c>
      <c r="J184" s="34">
        <v>12930602</v>
      </c>
      <c r="K184" s="35">
        <v>0</v>
      </c>
      <c r="L184" s="36">
        <v>10</v>
      </c>
      <c r="M184" s="37">
        <v>100000000</v>
      </c>
      <c r="N184" s="38">
        <v>16200000</v>
      </c>
      <c r="O184" s="19" t="s">
        <v>1446</v>
      </c>
      <c r="P184" s="172">
        <f t="shared" si="4"/>
        <v>16200000</v>
      </c>
      <c r="Q184" s="135">
        <f t="shared" si="5"/>
        <v>135000</v>
      </c>
    </row>
    <row r="185" spans="1:17" x14ac:dyDescent="0.3">
      <c r="A185" s="19">
        <v>444</v>
      </c>
      <c r="B185" s="31" t="s">
        <v>1813</v>
      </c>
      <c r="C185" s="32" t="s">
        <v>1814</v>
      </c>
      <c r="D185" s="24" t="s">
        <v>1442</v>
      </c>
      <c r="E185" s="33" t="s">
        <v>1491</v>
      </c>
      <c r="F185" s="33">
        <v>5115</v>
      </c>
      <c r="G185" s="33" t="s">
        <v>1449</v>
      </c>
      <c r="H185" s="33" t="s">
        <v>1445</v>
      </c>
      <c r="I185" s="33">
        <v>195902</v>
      </c>
      <c r="J185" s="34">
        <v>30061</v>
      </c>
      <c r="K185" s="35">
        <v>0</v>
      </c>
      <c r="L185" s="36">
        <v>10</v>
      </c>
      <c r="M185" s="35">
        <v>3000000</v>
      </c>
      <c r="N185" s="38">
        <v>365000</v>
      </c>
      <c r="O185" s="19" t="s">
        <v>1446</v>
      </c>
      <c r="P185" s="172">
        <f t="shared" si="4"/>
        <v>365000</v>
      </c>
      <c r="Q185" s="135">
        <f t="shared" si="5"/>
        <v>3041.6666666666665</v>
      </c>
    </row>
    <row r="186" spans="1:17" x14ac:dyDescent="0.3">
      <c r="A186" s="19">
        <v>445</v>
      </c>
      <c r="B186" s="31" t="s">
        <v>1815</v>
      </c>
      <c r="C186" s="32" t="s">
        <v>1816</v>
      </c>
      <c r="D186" s="24" t="s">
        <v>1442</v>
      </c>
      <c r="E186" s="33" t="s">
        <v>1491</v>
      </c>
      <c r="F186" s="33">
        <v>5115</v>
      </c>
      <c r="G186" s="33" t="s">
        <v>1449</v>
      </c>
      <c r="H186" s="33" t="s">
        <v>1445</v>
      </c>
      <c r="I186" s="33">
        <v>196504</v>
      </c>
      <c r="J186" s="34">
        <v>50051</v>
      </c>
      <c r="K186" s="35">
        <v>0</v>
      </c>
      <c r="L186" s="36">
        <v>10</v>
      </c>
      <c r="M186" s="35">
        <v>3000000</v>
      </c>
      <c r="N186" s="38">
        <v>365000</v>
      </c>
      <c r="O186" s="19" t="s">
        <v>1446</v>
      </c>
      <c r="P186" s="172">
        <f t="shared" si="4"/>
        <v>365000</v>
      </c>
      <c r="Q186" s="135">
        <f t="shared" si="5"/>
        <v>3041.6666666666665</v>
      </c>
    </row>
    <row r="187" spans="1:17" x14ac:dyDescent="0.3">
      <c r="A187" s="19">
        <v>446</v>
      </c>
      <c r="B187" s="31" t="s">
        <v>1817</v>
      </c>
      <c r="C187" s="32" t="s">
        <v>1818</v>
      </c>
      <c r="D187" s="24" t="s">
        <v>1442</v>
      </c>
      <c r="E187" s="33" t="s">
        <v>1491</v>
      </c>
      <c r="F187" s="33">
        <v>5115</v>
      </c>
      <c r="G187" s="33" t="s">
        <v>1449</v>
      </c>
      <c r="H187" s="33" t="s">
        <v>1445</v>
      </c>
      <c r="I187" s="33">
        <v>195208</v>
      </c>
      <c r="J187" s="34">
        <v>16731</v>
      </c>
      <c r="K187" s="35">
        <v>0</v>
      </c>
      <c r="L187" s="36">
        <v>10</v>
      </c>
      <c r="M187" s="35">
        <v>3000000</v>
      </c>
      <c r="N187" s="38">
        <v>365000</v>
      </c>
      <c r="O187" s="19" t="s">
        <v>1446</v>
      </c>
      <c r="P187" s="172">
        <f t="shared" si="4"/>
        <v>365000</v>
      </c>
      <c r="Q187" s="135">
        <f t="shared" si="5"/>
        <v>3041.6666666666665</v>
      </c>
    </row>
    <row r="188" spans="1:17" x14ac:dyDescent="0.3">
      <c r="A188" s="19">
        <v>447</v>
      </c>
      <c r="B188" s="31" t="s">
        <v>1819</v>
      </c>
      <c r="C188" s="32" t="s">
        <v>1820</v>
      </c>
      <c r="D188" s="24" t="s">
        <v>1442</v>
      </c>
      <c r="E188" s="33" t="s">
        <v>1491</v>
      </c>
      <c r="F188" s="33">
        <v>5115</v>
      </c>
      <c r="G188" s="33" t="s">
        <v>1449</v>
      </c>
      <c r="H188" s="33" t="s">
        <v>1445</v>
      </c>
      <c r="I188" s="33">
        <v>195208</v>
      </c>
      <c r="J188" s="34">
        <v>16731</v>
      </c>
      <c r="K188" s="35">
        <v>0</v>
      </c>
      <c r="L188" s="36">
        <v>10</v>
      </c>
      <c r="M188" s="35">
        <v>3000000</v>
      </c>
      <c r="N188" s="38">
        <v>365000</v>
      </c>
      <c r="O188" s="19" t="s">
        <v>1446</v>
      </c>
      <c r="P188" s="172">
        <f t="shared" si="4"/>
        <v>365000</v>
      </c>
      <c r="Q188" s="135">
        <f t="shared" si="5"/>
        <v>3041.6666666666665</v>
      </c>
    </row>
    <row r="189" spans="1:17" x14ac:dyDescent="0.3">
      <c r="A189" s="19">
        <v>448</v>
      </c>
      <c r="B189" s="31" t="s">
        <v>1821</v>
      </c>
      <c r="C189" s="32" t="s">
        <v>1822</v>
      </c>
      <c r="D189" s="24" t="s">
        <v>1442</v>
      </c>
      <c r="E189" s="33" t="s">
        <v>1491</v>
      </c>
      <c r="F189" s="33">
        <v>5115</v>
      </c>
      <c r="G189" s="33" t="s">
        <v>1449</v>
      </c>
      <c r="H189" s="33" t="s">
        <v>1445</v>
      </c>
      <c r="I189" s="33">
        <v>195806</v>
      </c>
      <c r="J189" s="34">
        <v>4625</v>
      </c>
      <c r="K189" s="35">
        <v>0</v>
      </c>
      <c r="L189" s="36">
        <v>10</v>
      </c>
      <c r="M189" s="35">
        <v>3000000</v>
      </c>
      <c r="N189" s="38">
        <v>365000</v>
      </c>
      <c r="O189" s="19" t="s">
        <v>1446</v>
      </c>
      <c r="P189" s="172">
        <f t="shared" si="4"/>
        <v>365000</v>
      </c>
      <c r="Q189" s="135">
        <f t="shared" si="5"/>
        <v>3041.6666666666665</v>
      </c>
    </row>
    <row r="190" spans="1:17" x14ac:dyDescent="0.3">
      <c r="A190" s="19">
        <v>449</v>
      </c>
      <c r="B190" s="31" t="s">
        <v>1823</v>
      </c>
      <c r="C190" s="32" t="s">
        <v>1824</v>
      </c>
      <c r="D190" s="24" t="s">
        <v>1442</v>
      </c>
      <c r="E190" s="33" t="s">
        <v>1491</v>
      </c>
      <c r="F190" s="33">
        <v>5115</v>
      </c>
      <c r="G190" s="33" t="s">
        <v>1449</v>
      </c>
      <c r="H190" s="33" t="s">
        <v>1445</v>
      </c>
      <c r="I190" s="33">
        <v>195902</v>
      </c>
      <c r="J190" s="34">
        <v>30061</v>
      </c>
      <c r="K190" s="35">
        <v>0</v>
      </c>
      <c r="L190" s="36">
        <v>10</v>
      </c>
      <c r="M190" s="35">
        <v>3000000</v>
      </c>
      <c r="N190" s="38">
        <v>365000</v>
      </c>
      <c r="O190" s="19" t="s">
        <v>1446</v>
      </c>
      <c r="P190" s="172">
        <f t="shared" si="4"/>
        <v>365000</v>
      </c>
      <c r="Q190" s="135">
        <f t="shared" si="5"/>
        <v>3041.6666666666665</v>
      </c>
    </row>
    <row r="191" spans="1:17" x14ac:dyDescent="0.3">
      <c r="A191" s="19">
        <v>450</v>
      </c>
      <c r="B191" s="31" t="s">
        <v>1825</v>
      </c>
      <c r="C191" s="32" t="s">
        <v>1826</v>
      </c>
      <c r="D191" s="24" t="s">
        <v>1442</v>
      </c>
      <c r="E191" s="33" t="s">
        <v>1491</v>
      </c>
      <c r="F191" s="33">
        <v>5115</v>
      </c>
      <c r="G191" s="33" t="s">
        <v>1449</v>
      </c>
      <c r="H191" s="33" t="s">
        <v>1445</v>
      </c>
      <c r="I191" s="33">
        <v>194902</v>
      </c>
      <c r="J191" s="34">
        <v>8592</v>
      </c>
      <c r="K191" s="35">
        <v>0</v>
      </c>
      <c r="L191" s="36">
        <v>10</v>
      </c>
      <c r="M191" s="35">
        <v>3000000</v>
      </c>
      <c r="N191" s="38">
        <v>365000</v>
      </c>
      <c r="O191" s="19" t="s">
        <v>1446</v>
      </c>
      <c r="P191" s="172">
        <f t="shared" si="4"/>
        <v>365000</v>
      </c>
      <c r="Q191" s="135">
        <f t="shared" si="5"/>
        <v>3041.6666666666665</v>
      </c>
    </row>
    <row r="192" spans="1:17" x14ac:dyDescent="0.3">
      <c r="A192" s="19">
        <v>451</v>
      </c>
      <c r="B192" s="31" t="s">
        <v>1827</v>
      </c>
      <c r="C192" s="32" t="s">
        <v>1828</v>
      </c>
      <c r="D192" s="24" t="s">
        <v>1442</v>
      </c>
      <c r="E192" s="33" t="s">
        <v>1491</v>
      </c>
      <c r="F192" s="33">
        <v>5115</v>
      </c>
      <c r="G192" s="33" t="s">
        <v>1449</v>
      </c>
      <c r="H192" s="33" t="s">
        <v>1445</v>
      </c>
      <c r="I192" s="33">
        <v>195806</v>
      </c>
      <c r="J192" s="34">
        <v>12072</v>
      </c>
      <c r="K192" s="35">
        <v>0</v>
      </c>
      <c r="L192" s="36">
        <v>10</v>
      </c>
      <c r="M192" s="35">
        <v>3000000</v>
      </c>
      <c r="N192" s="38">
        <v>365000</v>
      </c>
      <c r="O192" s="19" t="s">
        <v>1446</v>
      </c>
      <c r="P192" s="172">
        <f t="shared" si="4"/>
        <v>365000</v>
      </c>
      <c r="Q192" s="135">
        <f t="shared" si="5"/>
        <v>3041.6666666666665</v>
      </c>
    </row>
    <row r="193" spans="1:17" x14ac:dyDescent="0.3">
      <c r="A193" s="19">
        <v>452</v>
      </c>
      <c r="B193" s="31" t="s">
        <v>1829</v>
      </c>
      <c r="C193" s="32" t="s">
        <v>1830</v>
      </c>
      <c r="D193" s="24" t="s">
        <v>1442</v>
      </c>
      <c r="E193" s="33" t="s">
        <v>1491</v>
      </c>
      <c r="F193" s="33">
        <v>5115</v>
      </c>
      <c r="G193" s="33" t="s">
        <v>1449</v>
      </c>
      <c r="H193" s="33" t="s">
        <v>1445</v>
      </c>
      <c r="I193" s="33">
        <v>195902</v>
      </c>
      <c r="J193" s="34">
        <v>37328</v>
      </c>
      <c r="K193" s="35">
        <v>0</v>
      </c>
      <c r="L193" s="36">
        <v>10</v>
      </c>
      <c r="M193" s="35">
        <v>3000000</v>
      </c>
      <c r="N193" s="38">
        <v>365000</v>
      </c>
      <c r="O193" s="19" t="s">
        <v>1446</v>
      </c>
      <c r="P193" s="172">
        <f t="shared" si="4"/>
        <v>365000</v>
      </c>
      <c r="Q193" s="135">
        <f t="shared" si="5"/>
        <v>3041.6666666666665</v>
      </c>
    </row>
    <row r="194" spans="1:17" x14ac:dyDescent="0.3">
      <c r="A194" s="19">
        <v>453</v>
      </c>
      <c r="B194" s="31" t="s">
        <v>1831</v>
      </c>
      <c r="C194" s="32" t="s">
        <v>1832</v>
      </c>
      <c r="D194" s="24" t="s">
        <v>1442</v>
      </c>
      <c r="E194" s="33" t="s">
        <v>1491</v>
      </c>
      <c r="F194" s="33">
        <v>5115</v>
      </c>
      <c r="G194" s="33" t="s">
        <v>1449</v>
      </c>
      <c r="H194" s="33" t="s">
        <v>1445</v>
      </c>
      <c r="I194" s="33">
        <v>195902</v>
      </c>
      <c r="J194" s="34">
        <v>29955</v>
      </c>
      <c r="K194" s="35">
        <v>0</v>
      </c>
      <c r="L194" s="36">
        <v>10</v>
      </c>
      <c r="M194" s="35">
        <v>3000000</v>
      </c>
      <c r="N194" s="38">
        <v>365000</v>
      </c>
      <c r="O194" s="19" t="s">
        <v>1446</v>
      </c>
      <c r="P194" s="172">
        <f t="shared" si="4"/>
        <v>365000</v>
      </c>
      <c r="Q194" s="135">
        <f t="shared" si="5"/>
        <v>3041.6666666666665</v>
      </c>
    </row>
    <row r="195" spans="1:17" x14ac:dyDescent="0.3">
      <c r="A195" s="19">
        <v>454</v>
      </c>
      <c r="B195" s="31" t="s">
        <v>1833</v>
      </c>
      <c r="C195" s="32" t="s">
        <v>1834</v>
      </c>
      <c r="D195" s="24" t="s">
        <v>1442</v>
      </c>
      <c r="E195" s="33" t="s">
        <v>1491</v>
      </c>
      <c r="F195" s="33">
        <v>5115</v>
      </c>
      <c r="G195" s="33" t="s">
        <v>1449</v>
      </c>
      <c r="H195" s="33" t="s">
        <v>1445</v>
      </c>
      <c r="I195" s="33">
        <v>194806</v>
      </c>
      <c r="J195" s="34">
        <v>11323</v>
      </c>
      <c r="K195" s="35">
        <v>0</v>
      </c>
      <c r="L195" s="36">
        <v>10</v>
      </c>
      <c r="M195" s="35">
        <v>3000000</v>
      </c>
      <c r="N195" s="38">
        <v>365000</v>
      </c>
      <c r="O195" s="19" t="s">
        <v>1446</v>
      </c>
      <c r="P195" s="172">
        <f t="shared" ref="P195:P258" si="6">+(N195-K195)</f>
        <v>365000</v>
      </c>
      <c r="Q195" s="135">
        <f t="shared" ref="Q195:Q258" si="7">+(P195/L195)/12</f>
        <v>3041.6666666666665</v>
      </c>
    </row>
    <row r="196" spans="1:17" x14ac:dyDescent="0.3">
      <c r="A196" s="19">
        <v>455</v>
      </c>
      <c r="B196" s="31" t="s">
        <v>1835</v>
      </c>
      <c r="C196" s="32" t="s">
        <v>1836</v>
      </c>
      <c r="D196" s="24" t="s">
        <v>1442</v>
      </c>
      <c r="E196" s="33" t="s">
        <v>1491</v>
      </c>
      <c r="F196" s="33">
        <v>5115</v>
      </c>
      <c r="G196" s="33" t="s">
        <v>1449</v>
      </c>
      <c r="H196" s="33" t="s">
        <v>1445</v>
      </c>
      <c r="I196" s="33">
        <v>194808</v>
      </c>
      <c r="J196" s="34">
        <v>10712</v>
      </c>
      <c r="K196" s="35">
        <v>0</v>
      </c>
      <c r="L196" s="36">
        <v>10</v>
      </c>
      <c r="M196" s="35">
        <v>3000000</v>
      </c>
      <c r="N196" s="38">
        <v>365000</v>
      </c>
      <c r="O196" s="19" t="s">
        <v>1446</v>
      </c>
      <c r="P196" s="172">
        <f t="shared" si="6"/>
        <v>365000</v>
      </c>
      <c r="Q196" s="135">
        <f t="shared" si="7"/>
        <v>3041.6666666666665</v>
      </c>
    </row>
    <row r="197" spans="1:17" x14ac:dyDescent="0.3">
      <c r="A197" s="19">
        <v>456</v>
      </c>
      <c r="B197" s="31" t="s">
        <v>1837</v>
      </c>
      <c r="C197" s="32" t="s">
        <v>1838</v>
      </c>
      <c r="D197" s="24" t="s">
        <v>1442</v>
      </c>
      <c r="E197" s="33" t="s">
        <v>1491</v>
      </c>
      <c r="F197" s="33">
        <v>5115</v>
      </c>
      <c r="G197" s="33" t="s">
        <v>1449</v>
      </c>
      <c r="H197" s="33" t="s">
        <v>1445</v>
      </c>
      <c r="I197" s="33">
        <v>194902</v>
      </c>
      <c r="J197" s="34">
        <v>8592</v>
      </c>
      <c r="K197" s="35">
        <v>0</v>
      </c>
      <c r="L197" s="36">
        <v>10</v>
      </c>
      <c r="M197" s="35">
        <v>3000000</v>
      </c>
      <c r="N197" s="38">
        <v>365000</v>
      </c>
      <c r="O197" s="19" t="s">
        <v>1446</v>
      </c>
      <c r="P197" s="172">
        <f t="shared" si="6"/>
        <v>365000</v>
      </c>
      <c r="Q197" s="135">
        <f t="shared" si="7"/>
        <v>3041.6666666666665</v>
      </c>
    </row>
    <row r="198" spans="1:17" x14ac:dyDescent="0.3">
      <c r="A198" s="19">
        <v>457</v>
      </c>
      <c r="B198" s="31" t="s">
        <v>1839</v>
      </c>
      <c r="C198" s="32" t="s">
        <v>1840</v>
      </c>
      <c r="D198" s="24" t="s">
        <v>1442</v>
      </c>
      <c r="E198" s="33" t="s">
        <v>1491</v>
      </c>
      <c r="F198" s="33">
        <v>5115</v>
      </c>
      <c r="G198" s="33" t="s">
        <v>1449</v>
      </c>
      <c r="H198" s="33" t="s">
        <v>1445</v>
      </c>
      <c r="I198" s="33">
        <v>195902</v>
      </c>
      <c r="J198" s="34">
        <v>30061</v>
      </c>
      <c r="K198" s="35">
        <v>0</v>
      </c>
      <c r="L198" s="36">
        <v>10</v>
      </c>
      <c r="M198" s="35">
        <v>3000000</v>
      </c>
      <c r="N198" s="38">
        <v>365000</v>
      </c>
      <c r="O198" s="19" t="s">
        <v>1446</v>
      </c>
      <c r="P198" s="172">
        <f t="shared" si="6"/>
        <v>365000</v>
      </c>
      <c r="Q198" s="135">
        <f t="shared" si="7"/>
        <v>3041.6666666666665</v>
      </c>
    </row>
    <row r="199" spans="1:17" x14ac:dyDescent="0.3">
      <c r="A199" s="19">
        <v>458</v>
      </c>
      <c r="B199" s="31" t="s">
        <v>1841</v>
      </c>
      <c r="C199" s="32" t="s">
        <v>1842</v>
      </c>
      <c r="D199" s="24" t="s">
        <v>1442</v>
      </c>
      <c r="E199" s="33" t="s">
        <v>1491</v>
      </c>
      <c r="F199" s="33">
        <v>5115</v>
      </c>
      <c r="G199" s="33" t="s">
        <v>1449</v>
      </c>
      <c r="H199" s="33" t="s">
        <v>1445</v>
      </c>
      <c r="I199" s="33">
        <v>197412</v>
      </c>
      <c r="J199" s="34">
        <v>211909</v>
      </c>
      <c r="K199" s="35">
        <v>0</v>
      </c>
      <c r="L199" s="36">
        <v>10</v>
      </c>
      <c r="M199" s="37">
        <v>3000000</v>
      </c>
      <c r="N199" s="38">
        <v>486000</v>
      </c>
      <c r="O199" s="19" t="s">
        <v>1446</v>
      </c>
      <c r="P199" s="172">
        <f t="shared" si="6"/>
        <v>486000</v>
      </c>
      <c r="Q199" s="135">
        <f t="shared" si="7"/>
        <v>4050</v>
      </c>
    </row>
    <row r="200" spans="1:17" x14ac:dyDescent="0.3">
      <c r="A200" s="19">
        <v>459</v>
      </c>
      <c r="B200" s="31" t="s">
        <v>1843</v>
      </c>
      <c r="C200" s="32" t="s">
        <v>1844</v>
      </c>
      <c r="D200" s="24" t="s">
        <v>1442</v>
      </c>
      <c r="E200" s="33" t="s">
        <v>1491</v>
      </c>
      <c r="F200" s="33">
        <v>5115</v>
      </c>
      <c r="G200" s="33" t="s">
        <v>1449</v>
      </c>
      <c r="H200" s="33" t="s">
        <v>1445</v>
      </c>
      <c r="I200" s="33">
        <v>196501</v>
      </c>
      <c r="J200" s="34">
        <v>37328</v>
      </c>
      <c r="K200" s="35">
        <v>0</v>
      </c>
      <c r="L200" s="36">
        <v>10</v>
      </c>
      <c r="M200" s="35">
        <v>3000000</v>
      </c>
      <c r="N200" s="38">
        <v>365000</v>
      </c>
      <c r="O200" s="19" t="s">
        <v>1446</v>
      </c>
      <c r="P200" s="172">
        <f t="shared" si="6"/>
        <v>365000</v>
      </c>
      <c r="Q200" s="135">
        <f t="shared" si="7"/>
        <v>3041.6666666666665</v>
      </c>
    </row>
    <row r="201" spans="1:17" x14ac:dyDescent="0.3">
      <c r="A201" s="19">
        <v>460</v>
      </c>
      <c r="B201" s="31" t="s">
        <v>1845</v>
      </c>
      <c r="C201" s="32" t="s">
        <v>1846</v>
      </c>
      <c r="D201" s="24" t="s">
        <v>1442</v>
      </c>
      <c r="E201" s="33" t="s">
        <v>1491</v>
      </c>
      <c r="F201" s="33">
        <v>5115</v>
      </c>
      <c r="G201" s="33" t="s">
        <v>1449</v>
      </c>
      <c r="H201" s="33" t="s">
        <v>1445</v>
      </c>
      <c r="I201" s="33">
        <v>195902</v>
      </c>
      <c r="J201" s="34">
        <v>30061</v>
      </c>
      <c r="K201" s="35">
        <v>0</v>
      </c>
      <c r="L201" s="36">
        <v>10</v>
      </c>
      <c r="M201" s="35">
        <v>3000000</v>
      </c>
      <c r="N201" s="38">
        <v>365000</v>
      </c>
      <c r="O201" s="19" t="s">
        <v>1446</v>
      </c>
      <c r="P201" s="172">
        <f t="shared" si="6"/>
        <v>365000</v>
      </c>
      <c r="Q201" s="135">
        <f t="shared" si="7"/>
        <v>3041.6666666666665</v>
      </c>
    </row>
    <row r="202" spans="1:17" x14ac:dyDescent="0.3">
      <c r="A202" s="19">
        <v>461</v>
      </c>
      <c r="B202" s="31" t="s">
        <v>1847</v>
      </c>
      <c r="C202" s="32" t="s">
        <v>1848</v>
      </c>
      <c r="D202" s="24" t="s">
        <v>1442</v>
      </c>
      <c r="E202" s="33" t="s">
        <v>1491</v>
      </c>
      <c r="F202" s="33">
        <v>5115</v>
      </c>
      <c r="G202" s="33" t="s">
        <v>1449</v>
      </c>
      <c r="H202" s="33" t="s">
        <v>1445</v>
      </c>
      <c r="I202" s="33">
        <v>196408</v>
      </c>
      <c r="J202" s="34">
        <v>42748</v>
      </c>
      <c r="K202" s="35">
        <v>0</v>
      </c>
      <c r="L202" s="36">
        <v>10</v>
      </c>
      <c r="M202" s="35">
        <v>3000000</v>
      </c>
      <c r="N202" s="38">
        <v>365000</v>
      </c>
      <c r="O202" s="19" t="s">
        <v>1446</v>
      </c>
      <c r="P202" s="172">
        <f t="shared" si="6"/>
        <v>365000</v>
      </c>
      <c r="Q202" s="135">
        <f t="shared" si="7"/>
        <v>3041.6666666666665</v>
      </c>
    </row>
    <row r="203" spans="1:17" x14ac:dyDescent="0.3">
      <c r="A203" s="19">
        <v>462</v>
      </c>
      <c r="B203" s="31" t="s">
        <v>1849</v>
      </c>
      <c r="C203" s="32" t="s">
        <v>1850</v>
      </c>
      <c r="D203" s="24" t="s">
        <v>1442</v>
      </c>
      <c r="E203" s="33" t="s">
        <v>1491</v>
      </c>
      <c r="F203" s="33">
        <v>5115</v>
      </c>
      <c r="G203" s="33" t="s">
        <v>1449</v>
      </c>
      <c r="H203" s="33" t="s">
        <v>1445</v>
      </c>
      <c r="I203" s="33">
        <v>195208</v>
      </c>
      <c r="J203" s="34">
        <v>16731</v>
      </c>
      <c r="K203" s="35">
        <v>0</v>
      </c>
      <c r="L203" s="36">
        <v>10</v>
      </c>
      <c r="M203" s="35">
        <v>3000000</v>
      </c>
      <c r="N203" s="38">
        <v>365000</v>
      </c>
      <c r="O203" s="19" t="s">
        <v>1446</v>
      </c>
      <c r="P203" s="172">
        <f t="shared" si="6"/>
        <v>365000</v>
      </c>
      <c r="Q203" s="135">
        <f t="shared" si="7"/>
        <v>3041.6666666666665</v>
      </c>
    </row>
    <row r="204" spans="1:17" x14ac:dyDescent="0.3">
      <c r="A204" s="19">
        <v>463</v>
      </c>
      <c r="B204" s="31" t="s">
        <v>1851</v>
      </c>
      <c r="C204" s="32" t="s">
        <v>1852</v>
      </c>
      <c r="D204" s="24" t="s">
        <v>1442</v>
      </c>
      <c r="E204" s="33" t="s">
        <v>1491</v>
      </c>
      <c r="F204" s="33">
        <v>5115</v>
      </c>
      <c r="G204" s="33" t="s">
        <v>1449</v>
      </c>
      <c r="H204" s="33" t="s">
        <v>1445</v>
      </c>
      <c r="I204" s="33">
        <v>195208</v>
      </c>
      <c r="J204" s="34">
        <v>16731</v>
      </c>
      <c r="K204" s="35">
        <v>0</v>
      </c>
      <c r="L204" s="36">
        <v>10</v>
      </c>
      <c r="M204" s="35">
        <v>3000000</v>
      </c>
      <c r="N204" s="38">
        <v>365000</v>
      </c>
      <c r="O204" s="19" t="s">
        <v>1446</v>
      </c>
      <c r="P204" s="172">
        <f t="shared" si="6"/>
        <v>365000</v>
      </c>
      <c r="Q204" s="135">
        <f t="shared" si="7"/>
        <v>3041.6666666666665</v>
      </c>
    </row>
    <row r="205" spans="1:17" x14ac:dyDescent="0.3">
      <c r="A205" s="19">
        <v>464</v>
      </c>
      <c r="B205" s="31" t="s">
        <v>1853</v>
      </c>
      <c r="C205" s="32" t="s">
        <v>1854</v>
      </c>
      <c r="D205" s="24" t="s">
        <v>1442</v>
      </c>
      <c r="E205" s="33"/>
      <c r="F205" s="33">
        <v>5106</v>
      </c>
      <c r="G205" s="33" t="s">
        <v>1452</v>
      </c>
      <c r="H205" s="33" t="s">
        <v>1445</v>
      </c>
      <c r="I205" s="33">
        <v>195506</v>
      </c>
      <c r="J205" s="34">
        <v>2395864</v>
      </c>
      <c r="K205" s="35">
        <v>0</v>
      </c>
      <c r="L205" s="36">
        <v>10</v>
      </c>
      <c r="M205" s="35">
        <v>60000000</v>
      </c>
      <c r="N205" s="38">
        <v>7290000</v>
      </c>
      <c r="O205" s="19" t="s">
        <v>1446</v>
      </c>
      <c r="P205" s="172">
        <f t="shared" si="6"/>
        <v>7290000</v>
      </c>
      <c r="Q205" s="135">
        <f t="shared" si="7"/>
        <v>60750</v>
      </c>
    </row>
    <row r="206" spans="1:17" x14ac:dyDescent="0.3">
      <c r="A206" s="19">
        <v>468</v>
      </c>
      <c r="B206" s="31" t="s">
        <v>1855</v>
      </c>
      <c r="C206" s="32" t="s">
        <v>1856</v>
      </c>
      <c r="D206" s="24" t="s">
        <v>1442</v>
      </c>
      <c r="E206" s="33"/>
      <c r="F206" s="33">
        <v>5112</v>
      </c>
      <c r="G206" s="33" t="s">
        <v>1546</v>
      </c>
      <c r="H206" s="33" t="s">
        <v>1445</v>
      </c>
      <c r="I206" s="33">
        <v>200305</v>
      </c>
      <c r="J206" s="34">
        <v>1308707</v>
      </c>
      <c r="K206" s="35">
        <v>30000</v>
      </c>
      <c r="L206" s="36">
        <v>19</v>
      </c>
      <c r="M206" s="37">
        <v>1169739.2286400236</v>
      </c>
      <c r="N206" s="38">
        <v>300000</v>
      </c>
      <c r="O206" s="19" t="s">
        <v>1446</v>
      </c>
      <c r="P206" s="172">
        <f t="shared" si="6"/>
        <v>270000</v>
      </c>
      <c r="Q206" s="135">
        <f t="shared" si="7"/>
        <v>1184.2105263157894</v>
      </c>
    </row>
    <row r="207" spans="1:17" x14ac:dyDescent="0.3">
      <c r="A207" s="19">
        <v>470</v>
      </c>
      <c r="B207" s="31" t="s">
        <v>1857</v>
      </c>
      <c r="C207" s="32" t="s">
        <v>1858</v>
      </c>
      <c r="D207" s="24" t="s">
        <v>1442</v>
      </c>
      <c r="E207" s="33"/>
      <c r="F207" s="33">
        <v>5112</v>
      </c>
      <c r="G207" s="33" t="s">
        <v>1546</v>
      </c>
      <c r="H207" s="33" t="s">
        <v>1445</v>
      </c>
      <c r="I207" s="33">
        <v>197512</v>
      </c>
      <c r="J207" s="34">
        <v>2987943</v>
      </c>
      <c r="K207" s="35">
        <v>0</v>
      </c>
      <c r="L207" s="36">
        <v>10</v>
      </c>
      <c r="M207" s="37">
        <v>9000000</v>
      </c>
      <c r="N207" s="38">
        <v>864000</v>
      </c>
      <c r="O207" s="19" t="s">
        <v>1446</v>
      </c>
      <c r="P207" s="172">
        <f t="shared" si="6"/>
        <v>864000</v>
      </c>
      <c r="Q207" s="135">
        <f t="shared" si="7"/>
        <v>7200</v>
      </c>
    </row>
    <row r="208" spans="1:17" x14ac:dyDescent="0.3">
      <c r="A208" s="19">
        <v>471</v>
      </c>
      <c r="B208" s="31" t="s">
        <v>1859</v>
      </c>
      <c r="C208" s="32" t="s">
        <v>1860</v>
      </c>
      <c r="D208" s="24" t="s">
        <v>1442</v>
      </c>
      <c r="E208" s="33" t="s">
        <v>1861</v>
      </c>
      <c r="F208" s="33">
        <v>5115</v>
      </c>
      <c r="G208" s="33" t="s">
        <v>1449</v>
      </c>
      <c r="H208" s="33" t="s">
        <v>1445</v>
      </c>
      <c r="I208" s="33">
        <v>201311</v>
      </c>
      <c r="J208" s="34">
        <v>4895721</v>
      </c>
      <c r="K208" s="35">
        <v>322700</v>
      </c>
      <c r="L208" s="36">
        <v>29</v>
      </c>
      <c r="M208" s="37">
        <v>4978475.3856852967</v>
      </c>
      <c r="N208" s="38">
        <v>3227000</v>
      </c>
      <c r="O208" s="19" t="s">
        <v>1446</v>
      </c>
      <c r="P208" s="172">
        <f t="shared" si="6"/>
        <v>2904300</v>
      </c>
      <c r="Q208" s="135">
        <f t="shared" si="7"/>
        <v>8345.6896551724149</v>
      </c>
    </row>
    <row r="209" spans="1:17" x14ac:dyDescent="0.3">
      <c r="A209" s="19">
        <v>505</v>
      </c>
      <c r="B209" s="31" t="s">
        <v>1862</v>
      </c>
      <c r="C209" s="32" t="s">
        <v>1863</v>
      </c>
      <c r="D209" s="24" t="s">
        <v>1442</v>
      </c>
      <c r="E209" s="33"/>
      <c r="F209" s="33">
        <v>5115</v>
      </c>
      <c r="G209" s="33" t="s">
        <v>1449</v>
      </c>
      <c r="H209" s="33" t="s">
        <v>1445</v>
      </c>
      <c r="I209" s="33">
        <v>195206</v>
      </c>
      <c r="J209" s="34">
        <v>31969373</v>
      </c>
      <c r="K209" s="35">
        <v>0</v>
      </c>
      <c r="L209" s="36">
        <v>10</v>
      </c>
      <c r="M209" s="35">
        <v>70000000</v>
      </c>
      <c r="N209" s="38">
        <v>14175000</v>
      </c>
      <c r="O209" s="19" t="s">
        <v>1446</v>
      </c>
      <c r="P209" s="172">
        <f t="shared" si="6"/>
        <v>14175000</v>
      </c>
      <c r="Q209" s="135">
        <f t="shared" si="7"/>
        <v>118125</v>
      </c>
    </row>
    <row r="210" spans="1:17" x14ac:dyDescent="0.3">
      <c r="A210" s="19">
        <v>506</v>
      </c>
      <c r="B210" s="31" t="s">
        <v>1864</v>
      </c>
      <c r="C210" s="32" t="s">
        <v>1865</v>
      </c>
      <c r="D210" s="24" t="s">
        <v>1442</v>
      </c>
      <c r="E210" s="33"/>
      <c r="F210" s="33">
        <v>5115</v>
      </c>
      <c r="G210" s="33" t="s">
        <v>1449</v>
      </c>
      <c r="H210" s="33" t="s">
        <v>1445</v>
      </c>
      <c r="I210" s="33">
        <v>195411</v>
      </c>
      <c r="J210" s="34">
        <v>1350423</v>
      </c>
      <c r="K210" s="35">
        <v>0</v>
      </c>
      <c r="L210" s="36">
        <v>10</v>
      </c>
      <c r="M210" s="35">
        <v>40000000</v>
      </c>
      <c r="N210" s="38">
        <v>4860000</v>
      </c>
      <c r="O210" s="19" t="s">
        <v>1446</v>
      </c>
      <c r="P210" s="172">
        <f t="shared" si="6"/>
        <v>4860000</v>
      </c>
      <c r="Q210" s="135">
        <f t="shared" si="7"/>
        <v>40500</v>
      </c>
    </row>
    <row r="211" spans="1:17" x14ac:dyDescent="0.3">
      <c r="A211" s="19">
        <v>507</v>
      </c>
      <c r="B211" s="31" t="s">
        <v>1866</v>
      </c>
      <c r="C211" s="32" t="s">
        <v>1867</v>
      </c>
      <c r="D211" s="24" t="s">
        <v>1442</v>
      </c>
      <c r="E211" s="33"/>
      <c r="F211" s="33">
        <v>5115</v>
      </c>
      <c r="G211" s="33" t="s">
        <v>1449</v>
      </c>
      <c r="H211" s="33" t="s">
        <v>1445</v>
      </c>
      <c r="I211" s="33">
        <v>196805</v>
      </c>
      <c r="J211" s="34">
        <v>149998</v>
      </c>
      <c r="K211" s="35">
        <v>0</v>
      </c>
      <c r="L211" s="36">
        <v>10</v>
      </c>
      <c r="M211" s="35">
        <v>40000000</v>
      </c>
      <c r="N211" s="38">
        <v>4860000</v>
      </c>
      <c r="O211" s="19" t="s">
        <v>1446</v>
      </c>
      <c r="P211" s="172">
        <f t="shared" si="6"/>
        <v>4860000</v>
      </c>
      <c r="Q211" s="135">
        <f t="shared" si="7"/>
        <v>40500</v>
      </c>
    </row>
    <row r="212" spans="1:17" x14ac:dyDescent="0.3">
      <c r="A212" s="19">
        <v>508</v>
      </c>
      <c r="B212" s="31" t="s">
        <v>1868</v>
      </c>
      <c r="C212" s="32" t="s">
        <v>1869</v>
      </c>
      <c r="D212" s="24" t="s">
        <v>1442</v>
      </c>
      <c r="E212" s="33"/>
      <c r="F212" s="33">
        <v>5115</v>
      </c>
      <c r="G212" s="33" t="s">
        <v>1449</v>
      </c>
      <c r="H212" s="33" t="s">
        <v>1445</v>
      </c>
      <c r="I212" s="33">
        <v>201312</v>
      </c>
      <c r="J212" s="34">
        <v>36470000</v>
      </c>
      <c r="K212" s="35">
        <v>2403300</v>
      </c>
      <c r="L212" s="36">
        <v>29</v>
      </c>
      <c r="M212" s="37">
        <v>37086467.41020225</v>
      </c>
      <c r="N212" s="38">
        <v>24033000</v>
      </c>
      <c r="O212" s="19" t="s">
        <v>1446</v>
      </c>
      <c r="P212" s="172">
        <f t="shared" si="6"/>
        <v>21629700</v>
      </c>
      <c r="Q212" s="135">
        <f t="shared" si="7"/>
        <v>62154.310344827587</v>
      </c>
    </row>
    <row r="213" spans="1:17" x14ac:dyDescent="0.3">
      <c r="A213" s="19">
        <v>512</v>
      </c>
      <c r="B213" s="31" t="s">
        <v>1870</v>
      </c>
      <c r="C213" s="32" t="s">
        <v>1871</v>
      </c>
      <c r="D213" s="24" t="s">
        <v>1442</v>
      </c>
      <c r="E213" s="33" t="s">
        <v>1872</v>
      </c>
      <c r="F213" s="33">
        <v>5116</v>
      </c>
      <c r="G213" s="33" t="s">
        <v>1542</v>
      </c>
      <c r="H213" s="33" t="s">
        <v>1445</v>
      </c>
      <c r="I213" s="33">
        <v>199010</v>
      </c>
      <c r="J213" s="34">
        <v>39949187</v>
      </c>
      <c r="K213" s="35">
        <v>86400</v>
      </c>
      <c r="L213" s="36">
        <v>10</v>
      </c>
      <c r="M213" s="37">
        <v>9000000</v>
      </c>
      <c r="N213" s="38">
        <v>864000</v>
      </c>
      <c r="O213" s="19" t="s">
        <v>1446</v>
      </c>
      <c r="P213" s="172">
        <f t="shared" si="6"/>
        <v>777600</v>
      </c>
      <c r="Q213" s="135">
        <f t="shared" si="7"/>
        <v>6480</v>
      </c>
    </row>
    <row r="214" spans="1:17" x14ac:dyDescent="0.3">
      <c r="A214" s="19">
        <v>530</v>
      </c>
      <c r="B214" s="31" t="s">
        <v>1873</v>
      </c>
      <c r="C214" s="32" t="s">
        <v>1874</v>
      </c>
      <c r="D214" s="24" t="s">
        <v>1442</v>
      </c>
      <c r="E214" s="33"/>
      <c r="F214" s="33">
        <v>5106</v>
      </c>
      <c r="G214" s="33" t="s">
        <v>1452</v>
      </c>
      <c r="H214" s="33" t="s">
        <v>1445</v>
      </c>
      <c r="I214" s="33">
        <v>194806</v>
      </c>
      <c r="J214" s="34">
        <v>109635</v>
      </c>
      <c r="K214" s="35">
        <v>0</v>
      </c>
      <c r="L214" s="36">
        <v>10</v>
      </c>
      <c r="M214" s="35">
        <v>140000000</v>
      </c>
      <c r="N214" s="38">
        <v>17010000</v>
      </c>
      <c r="O214" s="19" t="s">
        <v>1446</v>
      </c>
      <c r="P214" s="172">
        <f t="shared" si="6"/>
        <v>17010000</v>
      </c>
      <c r="Q214" s="135">
        <f t="shared" si="7"/>
        <v>141750</v>
      </c>
    </row>
    <row r="215" spans="1:17" x14ac:dyDescent="0.3">
      <c r="A215" s="19">
        <v>531</v>
      </c>
      <c r="B215" s="31" t="s">
        <v>1875</v>
      </c>
      <c r="C215" s="32" t="s">
        <v>1876</v>
      </c>
      <c r="D215" s="24" t="s">
        <v>1442</v>
      </c>
      <c r="E215" s="33"/>
      <c r="F215" s="33">
        <v>5106</v>
      </c>
      <c r="G215" s="33" t="s">
        <v>1452</v>
      </c>
      <c r="H215" s="33" t="s">
        <v>1445</v>
      </c>
      <c r="I215" s="33">
        <v>194007</v>
      </c>
      <c r="J215" s="34">
        <v>64191</v>
      </c>
      <c r="K215" s="35">
        <v>0</v>
      </c>
      <c r="L215" s="36">
        <v>10</v>
      </c>
      <c r="M215" s="35">
        <v>140000000</v>
      </c>
      <c r="N215" s="38">
        <v>17010000</v>
      </c>
      <c r="O215" s="19" t="s">
        <v>1446</v>
      </c>
      <c r="P215" s="172">
        <f t="shared" si="6"/>
        <v>17010000</v>
      </c>
      <c r="Q215" s="135">
        <f t="shared" si="7"/>
        <v>141750</v>
      </c>
    </row>
    <row r="216" spans="1:17" x14ac:dyDescent="0.3">
      <c r="A216" s="19">
        <v>532</v>
      </c>
      <c r="B216" s="31" t="s">
        <v>1877</v>
      </c>
      <c r="C216" s="32" t="s">
        <v>1878</v>
      </c>
      <c r="D216" s="24" t="s">
        <v>1442</v>
      </c>
      <c r="E216" s="33"/>
      <c r="F216" s="33">
        <v>5106</v>
      </c>
      <c r="G216" s="33" t="s">
        <v>1452</v>
      </c>
      <c r="H216" s="33" t="s">
        <v>1445</v>
      </c>
      <c r="I216" s="33">
        <v>195405</v>
      </c>
      <c r="J216" s="34">
        <v>95217</v>
      </c>
      <c r="K216" s="35">
        <v>0</v>
      </c>
      <c r="L216" s="36">
        <v>10</v>
      </c>
      <c r="M216" s="35">
        <v>140000000</v>
      </c>
      <c r="N216" s="38">
        <v>17010000</v>
      </c>
      <c r="O216" s="19" t="s">
        <v>1446</v>
      </c>
      <c r="P216" s="172">
        <f t="shared" si="6"/>
        <v>17010000</v>
      </c>
      <c r="Q216" s="135">
        <f t="shared" si="7"/>
        <v>141750</v>
      </c>
    </row>
    <row r="217" spans="1:17" x14ac:dyDescent="0.3">
      <c r="A217" s="19">
        <v>533</v>
      </c>
      <c r="B217" s="31" t="s">
        <v>1879</v>
      </c>
      <c r="C217" s="32" t="s">
        <v>1880</v>
      </c>
      <c r="D217" s="24" t="s">
        <v>1442</v>
      </c>
      <c r="E217" s="33"/>
      <c r="F217" s="33">
        <v>5106</v>
      </c>
      <c r="G217" s="33" t="s">
        <v>1452</v>
      </c>
      <c r="H217" s="33" t="s">
        <v>1445</v>
      </c>
      <c r="I217" s="33">
        <v>195906</v>
      </c>
      <c r="J217" s="34">
        <v>470565</v>
      </c>
      <c r="K217" s="35">
        <v>0</v>
      </c>
      <c r="L217" s="36">
        <v>10</v>
      </c>
      <c r="M217" s="35">
        <v>140000000</v>
      </c>
      <c r="N217" s="38">
        <v>17010000</v>
      </c>
      <c r="O217" s="19" t="s">
        <v>1446</v>
      </c>
      <c r="P217" s="172">
        <f t="shared" si="6"/>
        <v>17010000</v>
      </c>
      <c r="Q217" s="135">
        <f t="shared" si="7"/>
        <v>141750</v>
      </c>
    </row>
    <row r="218" spans="1:17" x14ac:dyDescent="0.3">
      <c r="A218" s="19">
        <v>534</v>
      </c>
      <c r="B218" s="31" t="s">
        <v>1881</v>
      </c>
      <c r="C218" s="32" t="s">
        <v>1882</v>
      </c>
      <c r="D218" s="24" t="s">
        <v>1442</v>
      </c>
      <c r="E218" s="33"/>
      <c r="F218" s="33">
        <v>5106</v>
      </c>
      <c r="G218" s="33" t="s">
        <v>1452</v>
      </c>
      <c r="H218" s="33" t="s">
        <v>1445</v>
      </c>
      <c r="I218" s="33">
        <v>195205</v>
      </c>
      <c r="J218" s="34">
        <v>143037</v>
      </c>
      <c r="K218" s="35">
        <v>0</v>
      </c>
      <c r="L218" s="36">
        <v>10</v>
      </c>
      <c r="M218" s="35">
        <v>140000000</v>
      </c>
      <c r="N218" s="38">
        <v>17010000</v>
      </c>
      <c r="O218" s="19" t="s">
        <v>1446</v>
      </c>
      <c r="P218" s="172">
        <f t="shared" si="6"/>
        <v>17010000</v>
      </c>
      <c r="Q218" s="135">
        <f t="shared" si="7"/>
        <v>141750</v>
      </c>
    </row>
    <row r="219" spans="1:17" x14ac:dyDescent="0.3">
      <c r="A219" s="19">
        <v>535</v>
      </c>
      <c r="B219" s="31" t="s">
        <v>1883</v>
      </c>
      <c r="C219" s="32" t="s">
        <v>1884</v>
      </c>
      <c r="D219" s="24" t="s">
        <v>1442</v>
      </c>
      <c r="E219" s="33"/>
      <c r="F219" s="33">
        <v>5106</v>
      </c>
      <c r="G219" s="33" t="s">
        <v>1452</v>
      </c>
      <c r="H219" s="33" t="s">
        <v>1445</v>
      </c>
      <c r="I219" s="33">
        <v>195205</v>
      </c>
      <c r="J219" s="34">
        <v>143037</v>
      </c>
      <c r="K219" s="35">
        <v>0</v>
      </c>
      <c r="L219" s="36">
        <v>10</v>
      </c>
      <c r="M219" s="35">
        <v>140000000</v>
      </c>
      <c r="N219" s="38">
        <v>17010000</v>
      </c>
      <c r="O219" s="19" t="s">
        <v>1446</v>
      </c>
      <c r="P219" s="172">
        <f t="shared" si="6"/>
        <v>17010000</v>
      </c>
      <c r="Q219" s="135">
        <f t="shared" si="7"/>
        <v>141750</v>
      </c>
    </row>
    <row r="220" spans="1:17" x14ac:dyDescent="0.3">
      <c r="A220" s="19">
        <v>536</v>
      </c>
      <c r="B220" s="31" t="s">
        <v>1885</v>
      </c>
      <c r="C220" s="32" t="s">
        <v>1886</v>
      </c>
      <c r="D220" s="24" t="s">
        <v>1442</v>
      </c>
      <c r="E220" s="33"/>
      <c r="F220" s="33">
        <v>5106</v>
      </c>
      <c r="G220" s="33" t="s">
        <v>1452</v>
      </c>
      <c r="H220" s="33" t="s">
        <v>1445</v>
      </c>
      <c r="I220" s="33">
        <v>195506</v>
      </c>
      <c r="J220" s="34">
        <v>183755</v>
      </c>
      <c r="K220" s="35">
        <v>0</v>
      </c>
      <c r="L220" s="36">
        <v>10</v>
      </c>
      <c r="M220" s="35">
        <v>140000000</v>
      </c>
      <c r="N220" s="38">
        <v>17010000</v>
      </c>
      <c r="O220" s="19" t="s">
        <v>1446</v>
      </c>
      <c r="P220" s="172">
        <f t="shared" si="6"/>
        <v>17010000</v>
      </c>
      <c r="Q220" s="135">
        <f t="shared" si="7"/>
        <v>141750</v>
      </c>
    </row>
    <row r="221" spans="1:17" x14ac:dyDescent="0.3">
      <c r="A221" s="19">
        <v>541</v>
      </c>
      <c r="B221" s="31" t="s">
        <v>1887</v>
      </c>
      <c r="C221" s="32" t="s">
        <v>1888</v>
      </c>
      <c r="D221" s="24" t="s">
        <v>1442</v>
      </c>
      <c r="E221" s="33"/>
      <c r="F221" s="33">
        <v>5115</v>
      </c>
      <c r="G221" s="33" t="s">
        <v>1449</v>
      </c>
      <c r="H221" s="33" t="s">
        <v>1445</v>
      </c>
      <c r="I221" s="33">
        <v>196107</v>
      </c>
      <c r="J221" s="34">
        <v>158318</v>
      </c>
      <c r="K221" s="35">
        <v>0</v>
      </c>
      <c r="L221" s="36">
        <v>10</v>
      </c>
      <c r="M221" s="35">
        <v>18000000</v>
      </c>
      <c r="N221" s="38">
        <v>2187000</v>
      </c>
      <c r="O221" s="19" t="s">
        <v>1446</v>
      </c>
      <c r="P221" s="172">
        <f t="shared" si="6"/>
        <v>2187000</v>
      </c>
      <c r="Q221" s="135">
        <f t="shared" si="7"/>
        <v>18225</v>
      </c>
    </row>
    <row r="222" spans="1:17" x14ac:dyDescent="0.3">
      <c r="A222" s="19">
        <v>542</v>
      </c>
      <c r="B222" s="31" t="s">
        <v>1889</v>
      </c>
      <c r="C222" s="32" t="s">
        <v>1890</v>
      </c>
      <c r="D222" s="24" t="s">
        <v>1442</v>
      </c>
      <c r="E222" s="33"/>
      <c r="F222" s="33">
        <v>5115</v>
      </c>
      <c r="G222" s="33" t="s">
        <v>1449</v>
      </c>
      <c r="H222" s="33" t="s">
        <v>1445</v>
      </c>
      <c r="I222" s="33">
        <v>196107</v>
      </c>
      <c r="J222" s="34">
        <v>153859</v>
      </c>
      <c r="K222" s="35">
        <v>0</v>
      </c>
      <c r="L222" s="36">
        <v>10</v>
      </c>
      <c r="M222" s="35">
        <v>18000000</v>
      </c>
      <c r="N222" s="38">
        <v>2187000</v>
      </c>
      <c r="O222" s="19" t="s">
        <v>1446</v>
      </c>
      <c r="P222" s="172">
        <f t="shared" si="6"/>
        <v>2187000</v>
      </c>
      <c r="Q222" s="135">
        <f t="shared" si="7"/>
        <v>18225</v>
      </c>
    </row>
    <row r="223" spans="1:17" x14ac:dyDescent="0.3">
      <c r="A223" s="19">
        <v>564</v>
      </c>
      <c r="B223" s="31" t="s">
        <v>1891</v>
      </c>
      <c r="C223" s="32" t="s">
        <v>1892</v>
      </c>
      <c r="D223" s="24" t="s">
        <v>1442</v>
      </c>
      <c r="E223" s="33"/>
      <c r="F223" s="33">
        <v>5121</v>
      </c>
      <c r="G223" s="33" t="s">
        <v>1444</v>
      </c>
      <c r="H223" s="33" t="s">
        <v>1445</v>
      </c>
      <c r="I223" s="33">
        <v>196705</v>
      </c>
      <c r="J223" s="34">
        <v>594286</v>
      </c>
      <c r="K223" s="35">
        <v>0</v>
      </c>
      <c r="L223" s="36">
        <v>10</v>
      </c>
      <c r="M223" s="35">
        <v>100000000</v>
      </c>
      <c r="N223" s="38">
        <v>12150000</v>
      </c>
      <c r="O223" s="19" t="s">
        <v>1446</v>
      </c>
      <c r="P223" s="172">
        <f t="shared" si="6"/>
        <v>12150000</v>
      </c>
      <c r="Q223" s="135">
        <f t="shared" si="7"/>
        <v>101250</v>
      </c>
    </row>
    <row r="224" spans="1:17" x14ac:dyDescent="0.3">
      <c r="A224" s="19">
        <v>599</v>
      </c>
      <c r="B224" s="31" t="s">
        <v>1893</v>
      </c>
      <c r="C224" s="32" t="s">
        <v>1894</v>
      </c>
      <c r="D224" s="24" t="s">
        <v>1442</v>
      </c>
      <c r="E224" s="33"/>
      <c r="F224" s="33">
        <v>5121</v>
      </c>
      <c r="G224" s="33" t="s">
        <v>1444</v>
      </c>
      <c r="H224" s="33" t="s">
        <v>1445</v>
      </c>
      <c r="I224" s="33">
        <v>196502</v>
      </c>
      <c r="J224" s="34">
        <v>193161</v>
      </c>
      <c r="K224" s="35">
        <v>0</v>
      </c>
      <c r="L224" s="36">
        <v>10</v>
      </c>
      <c r="M224" s="35">
        <v>50000000</v>
      </c>
      <c r="N224" s="38">
        <v>6075000</v>
      </c>
      <c r="O224" s="19" t="s">
        <v>1446</v>
      </c>
      <c r="P224" s="172">
        <f t="shared" si="6"/>
        <v>6075000</v>
      </c>
      <c r="Q224" s="135">
        <f t="shared" si="7"/>
        <v>50625</v>
      </c>
    </row>
    <row r="225" spans="1:17" x14ac:dyDescent="0.3">
      <c r="A225" s="19">
        <v>601</v>
      </c>
      <c r="B225" s="31" t="s">
        <v>1895</v>
      </c>
      <c r="C225" s="32" t="s">
        <v>1896</v>
      </c>
      <c r="D225" s="24" t="s">
        <v>1442</v>
      </c>
      <c r="E225" s="33" t="s">
        <v>1897</v>
      </c>
      <c r="F225" s="33">
        <v>5115</v>
      </c>
      <c r="G225" s="33" t="s">
        <v>1449</v>
      </c>
      <c r="H225" s="33" t="s">
        <v>1445</v>
      </c>
      <c r="I225" s="33">
        <v>200705</v>
      </c>
      <c r="J225" s="34">
        <v>3248000</v>
      </c>
      <c r="K225" s="35">
        <v>137000</v>
      </c>
      <c r="L225" s="36">
        <v>23</v>
      </c>
      <c r="M225" s="37">
        <v>3565326.2919652956</v>
      </c>
      <c r="N225" s="38">
        <v>1370000</v>
      </c>
      <c r="O225" s="19" t="s">
        <v>1446</v>
      </c>
      <c r="P225" s="172">
        <f t="shared" si="6"/>
        <v>1233000</v>
      </c>
      <c r="Q225" s="135">
        <f t="shared" si="7"/>
        <v>4467.391304347826</v>
      </c>
    </row>
    <row r="226" spans="1:17" x14ac:dyDescent="0.3">
      <c r="A226" s="19">
        <v>602</v>
      </c>
      <c r="B226" s="31" t="s">
        <v>1898</v>
      </c>
      <c r="C226" s="32" t="s">
        <v>1899</v>
      </c>
      <c r="D226" s="24" t="s">
        <v>1442</v>
      </c>
      <c r="E226" s="33"/>
      <c r="F226" s="33">
        <v>5106</v>
      </c>
      <c r="G226" s="33" t="s">
        <v>1452</v>
      </c>
      <c r="H226" s="33" t="s">
        <v>1445</v>
      </c>
      <c r="I226" s="33">
        <v>198309</v>
      </c>
      <c r="J226" s="34">
        <v>4550011</v>
      </c>
      <c r="K226" s="35">
        <v>0</v>
      </c>
      <c r="L226" s="36">
        <v>10</v>
      </c>
      <c r="M226" s="37">
        <v>144500000</v>
      </c>
      <c r="N226" s="38">
        <v>17557000</v>
      </c>
      <c r="O226" s="19" t="s">
        <v>1446</v>
      </c>
      <c r="P226" s="172">
        <f t="shared" si="6"/>
        <v>17557000</v>
      </c>
      <c r="Q226" s="135">
        <f t="shared" si="7"/>
        <v>146308.33333333334</v>
      </c>
    </row>
    <row r="227" spans="1:17" x14ac:dyDescent="0.3">
      <c r="A227" s="19">
        <v>603</v>
      </c>
      <c r="B227" s="31" t="s">
        <v>1900</v>
      </c>
      <c r="C227" s="32" t="s">
        <v>1901</v>
      </c>
      <c r="D227" s="24" t="s">
        <v>1442</v>
      </c>
      <c r="E227" s="33"/>
      <c r="F227" s="33">
        <v>5106</v>
      </c>
      <c r="G227" s="33" t="s">
        <v>1452</v>
      </c>
      <c r="H227" s="33" t="s">
        <v>1445</v>
      </c>
      <c r="I227" s="33">
        <v>194805</v>
      </c>
      <c r="J227" s="34">
        <v>142687</v>
      </c>
      <c r="K227" s="35">
        <v>0</v>
      </c>
      <c r="L227" s="36">
        <v>10</v>
      </c>
      <c r="M227" s="35">
        <v>140000000</v>
      </c>
      <c r="N227" s="38">
        <v>17010000</v>
      </c>
      <c r="O227" s="19" t="s">
        <v>1446</v>
      </c>
      <c r="P227" s="172">
        <f t="shared" si="6"/>
        <v>17010000</v>
      </c>
      <c r="Q227" s="135">
        <f t="shared" si="7"/>
        <v>141750</v>
      </c>
    </row>
    <row r="228" spans="1:17" x14ac:dyDescent="0.3">
      <c r="A228" s="19">
        <v>604</v>
      </c>
      <c r="B228" s="31" t="s">
        <v>1902</v>
      </c>
      <c r="C228" s="32" t="s">
        <v>1903</v>
      </c>
      <c r="D228" s="24" t="s">
        <v>1442</v>
      </c>
      <c r="E228" s="33"/>
      <c r="F228" s="33">
        <v>5106</v>
      </c>
      <c r="G228" s="33" t="s">
        <v>1452</v>
      </c>
      <c r="H228" s="33" t="s">
        <v>1445</v>
      </c>
      <c r="I228" s="33">
        <v>195506</v>
      </c>
      <c r="J228" s="34">
        <v>234935</v>
      </c>
      <c r="K228" s="35">
        <v>0</v>
      </c>
      <c r="L228" s="36">
        <v>10</v>
      </c>
      <c r="M228" s="35">
        <v>140000000</v>
      </c>
      <c r="N228" s="38">
        <v>17010000</v>
      </c>
      <c r="O228" s="19" t="s">
        <v>1446</v>
      </c>
      <c r="P228" s="172">
        <f t="shared" si="6"/>
        <v>17010000</v>
      </c>
      <c r="Q228" s="135">
        <f t="shared" si="7"/>
        <v>141750</v>
      </c>
    </row>
    <row r="229" spans="1:17" x14ac:dyDescent="0.3">
      <c r="A229" s="19">
        <v>605</v>
      </c>
      <c r="B229" s="31" t="s">
        <v>1904</v>
      </c>
      <c r="C229" s="32" t="s">
        <v>1905</v>
      </c>
      <c r="D229" s="24" t="s">
        <v>1442</v>
      </c>
      <c r="E229" s="33"/>
      <c r="F229" s="33">
        <v>5106</v>
      </c>
      <c r="G229" s="33" t="s">
        <v>1452</v>
      </c>
      <c r="H229" s="33" t="s">
        <v>1445</v>
      </c>
      <c r="I229" s="33">
        <v>195405</v>
      </c>
      <c r="J229" s="34">
        <v>7839744</v>
      </c>
      <c r="K229" s="35">
        <v>0</v>
      </c>
      <c r="L229" s="36">
        <v>10</v>
      </c>
      <c r="M229" s="35">
        <v>148000000</v>
      </c>
      <c r="N229" s="38">
        <v>17982000</v>
      </c>
      <c r="O229" s="19" t="s">
        <v>1446</v>
      </c>
      <c r="P229" s="172">
        <f t="shared" si="6"/>
        <v>17982000</v>
      </c>
      <c r="Q229" s="135">
        <f t="shared" si="7"/>
        <v>149850</v>
      </c>
    </row>
    <row r="230" spans="1:17" x14ac:dyDescent="0.3">
      <c r="A230" s="19">
        <v>606</v>
      </c>
      <c r="B230" s="31" t="s">
        <v>1906</v>
      </c>
      <c r="C230" s="32" t="s">
        <v>1907</v>
      </c>
      <c r="D230" s="24" t="s">
        <v>1442</v>
      </c>
      <c r="E230" s="33"/>
      <c r="F230" s="33">
        <v>5106</v>
      </c>
      <c r="G230" s="33" t="s">
        <v>1452</v>
      </c>
      <c r="H230" s="33" t="s">
        <v>1445</v>
      </c>
      <c r="I230" s="33">
        <v>201111</v>
      </c>
      <c r="J230" s="34">
        <v>7866714</v>
      </c>
      <c r="K230" s="35">
        <v>1798200</v>
      </c>
      <c r="L230" s="36">
        <v>27</v>
      </c>
      <c r="M230" s="37">
        <v>148000000</v>
      </c>
      <c r="N230" s="38">
        <v>17982000</v>
      </c>
      <c r="O230" s="19" t="s">
        <v>1446</v>
      </c>
      <c r="P230" s="172">
        <f t="shared" si="6"/>
        <v>16183800</v>
      </c>
      <c r="Q230" s="135">
        <f t="shared" si="7"/>
        <v>49950</v>
      </c>
    </row>
    <row r="231" spans="1:17" x14ac:dyDescent="0.3">
      <c r="A231" s="19">
        <v>607</v>
      </c>
      <c r="B231" s="31" t="s">
        <v>1908</v>
      </c>
      <c r="C231" s="32" t="s">
        <v>1909</v>
      </c>
      <c r="D231" s="24" t="s">
        <v>1442</v>
      </c>
      <c r="E231" s="33"/>
      <c r="F231" s="33">
        <v>5106</v>
      </c>
      <c r="G231" s="33" t="s">
        <v>1452</v>
      </c>
      <c r="H231" s="33" t="s">
        <v>1445</v>
      </c>
      <c r="I231" s="33">
        <v>195506</v>
      </c>
      <c r="J231" s="34">
        <v>7900647</v>
      </c>
      <c r="K231" s="35">
        <v>0</v>
      </c>
      <c r="L231" s="36">
        <v>10</v>
      </c>
      <c r="M231" s="35">
        <v>148000000</v>
      </c>
      <c r="N231" s="38">
        <v>17982000</v>
      </c>
      <c r="O231" s="19" t="s">
        <v>1446</v>
      </c>
      <c r="P231" s="172">
        <f t="shared" si="6"/>
        <v>17982000</v>
      </c>
      <c r="Q231" s="135">
        <f t="shared" si="7"/>
        <v>149850</v>
      </c>
    </row>
    <row r="232" spans="1:17" x14ac:dyDescent="0.3">
      <c r="A232" s="19">
        <v>608</v>
      </c>
      <c r="B232" s="31" t="s">
        <v>1910</v>
      </c>
      <c r="C232" s="32" t="s">
        <v>1911</v>
      </c>
      <c r="D232" s="24" t="s">
        <v>1442</v>
      </c>
      <c r="E232" s="33"/>
      <c r="F232" s="33">
        <v>5106</v>
      </c>
      <c r="G232" s="33" t="s">
        <v>1452</v>
      </c>
      <c r="H232" s="33" t="s">
        <v>1445</v>
      </c>
      <c r="I232" s="33">
        <v>193908</v>
      </c>
      <c r="J232" s="34">
        <v>61504</v>
      </c>
      <c r="K232" s="35">
        <v>0</v>
      </c>
      <c r="L232" s="36">
        <v>10</v>
      </c>
      <c r="M232" s="35">
        <v>140000000</v>
      </c>
      <c r="N232" s="38">
        <v>17010000</v>
      </c>
      <c r="O232" s="19" t="s">
        <v>1446</v>
      </c>
      <c r="P232" s="172">
        <f t="shared" si="6"/>
        <v>17010000</v>
      </c>
      <c r="Q232" s="135">
        <f t="shared" si="7"/>
        <v>141750</v>
      </c>
    </row>
    <row r="233" spans="1:17" x14ac:dyDescent="0.3">
      <c r="A233" s="19">
        <v>609</v>
      </c>
      <c r="B233" s="31" t="s">
        <v>1912</v>
      </c>
      <c r="C233" s="32" t="s">
        <v>1913</v>
      </c>
      <c r="D233" s="24" t="s">
        <v>1442</v>
      </c>
      <c r="E233" s="33"/>
      <c r="F233" s="33">
        <v>5106</v>
      </c>
      <c r="G233" s="33" t="s">
        <v>1452</v>
      </c>
      <c r="H233" s="33" t="s">
        <v>1445</v>
      </c>
      <c r="I233" s="33">
        <v>194805</v>
      </c>
      <c r="J233" s="34">
        <v>142687</v>
      </c>
      <c r="K233" s="35">
        <v>0</v>
      </c>
      <c r="L233" s="36">
        <v>10</v>
      </c>
      <c r="M233" s="35">
        <v>140000000</v>
      </c>
      <c r="N233" s="38">
        <v>17010000</v>
      </c>
      <c r="O233" s="19" t="s">
        <v>1446</v>
      </c>
      <c r="P233" s="172">
        <f t="shared" si="6"/>
        <v>17010000</v>
      </c>
      <c r="Q233" s="135">
        <f t="shared" si="7"/>
        <v>141750</v>
      </c>
    </row>
    <row r="234" spans="1:17" x14ac:dyDescent="0.3">
      <c r="A234" s="19">
        <v>610</v>
      </c>
      <c r="B234" s="31" t="s">
        <v>1914</v>
      </c>
      <c r="C234" s="32" t="s">
        <v>1915</v>
      </c>
      <c r="D234" s="24" t="s">
        <v>1442</v>
      </c>
      <c r="E234" s="33"/>
      <c r="F234" s="33">
        <v>5106</v>
      </c>
      <c r="G234" s="33" t="s">
        <v>1452</v>
      </c>
      <c r="H234" s="33" t="s">
        <v>1445</v>
      </c>
      <c r="I234" s="33">
        <v>195405</v>
      </c>
      <c r="J234" s="34">
        <v>140280</v>
      </c>
      <c r="K234" s="35">
        <v>0</v>
      </c>
      <c r="L234" s="36">
        <v>10</v>
      </c>
      <c r="M234" s="35">
        <v>140000000</v>
      </c>
      <c r="N234" s="38">
        <v>17010000</v>
      </c>
      <c r="O234" s="19" t="s">
        <v>1446</v>
      </c>
      <c r="P234" s="172">
        <f t="shared" si="6"/>
        <v>17010000</v>
      </c>
      <c r="Q234" s="135">
        <f t="shared" si="7"/>
        <v>141750</v>
      </c>
    </row>
    <row r="235" spans="1:17" x14ac:dyDescent="0.3">
      <c r="A235" s="19">
        <v>611</v>
      </c>
      <c r="B235" s="31" t="s">
        <v>1916</v>
      </c>
      <c r="C235" s="32" t="s">
        <v>1917</v>
      </c>
      <c r="D235" s="24" t="s">
        <v>1442</v>
      </c>
      <c r="E235" s="33"/>
      <c r="F235" s="33">
        <v>5106</v>
      </c>
      <c r="G235" s="33" t="s">
        <v>1452</v>
      </c>
      <c r="H235" s="33" t="s">
        <v>1445</v>
      </c>
      <c r="I235" s="33">
        <v>195205</v>
      </c>
      <c r="J235" s="34">
        <v>181093</v>
      </c>
      <c r="K235" s="35">
        <v>0</v>
      </c>
      <c r="L235" s="36">
        <v>10</v>
      </c>
      <c r="M235" s="35">
        <v>140000000</v>
      </c>
      <c r="N235" s="38">
        <v>17010000</v>
      </c>
      <c r="O235" s="19" t="s">
        <v>1446</v>
      </c>
      <c r="P235" s="172">
        <f t="shared" si="6"/>
        <v>17010000</v>
      </c>
      <c r="Q235" s="135">
        <f t="shared" si="7"/>
        <v>141750</v>
      </c>
    </row>
    <row r="236" spans="1:17" x14ac:dyDescent="0.3">
      <c r="A236" s="19">
        <v>612</v>
      </c>
      <c r="B236" s="31" t="s">
        <v>1918</v>
      </c>
      <c r="C236" s="32" t="s">
        <v>1919</v>
      </c>
      <c r="D236" s="24" t="s">
        <v>1442</v>
      </c>
      <c r="E236" s="33"/>
      <c r="F236" s="33">
        <v>5106</v>
      </c>
      <c r="G236" s="33" t="s">
        <v>1452</v>
      </c>
      <c r="H236" s="33" t="s">
        <v>1445</v>
      </c>
      <c r="I236" s="33">
        <v>195506</v>
      </c>
      <c r="J236" s="34">
        <v>242767</v>
      </c>
      <c r="K236" s="35">
        <v>0</v>
      </c>
      <c r="L236" s="36">
        <v>10</v>
      </c>
      <c r="M236" s="35">
        <v>140000000</v>
      </c>
      <c r="N236" s="38">
        <v>17010000</v>
      </c>
      <c r="O236" s="19" t="s">
        <v>1446</v>
      </c>
      <c r="P236" s="172">
        <f t="shared" si="6"/>
        <v>17010000</v>
      </c>
      <c r="Q236" s="135">
        <f t="shared" si="7"/>
        <v>141750</v>
      </c>
    </row>
    <row r="237" spans="1:17" x14ac:dyDescent="0.3">
      <c r="A237" s="19">
        <v>613</v>
      </c>
      <c r="B237" s="31" t="s">
        <v>1920</v>
      </c>
      <c r="C237" s="32" t="s">
        <v>1921</v>
      </c>
      <c r="D237" s="24" t="s">
        <v>1442</v>
      </c>
      <c r="E237" s="33"/>
      <c r="F237" s="33">
        <v>5106</v>
      </c>
      <c r="G237" s="33" t="s">
        <v>1452</v>
      </c>
      <c r="H237" s="33" t="s">
        <v>1445</v>
      </c>
      <c r="I237" s="33">
        <v>195205</v>
      </c>
      <c r="J237" s="34">
        <v>181093</v>
      </c>
      <c r="K237" s="35">
        <v>0</v>
      </c>
      <c r="L237" s="36">
        <v>10</v>
      </c>
      <c r="M237" s="35">
        <v>140000000</v>
      </c>
      <c r="N237" s="38">
        <v>17010000</v>
      </c>
      <c r="O237" s="19" t="s">
        <v>1446</v>
      </c>
      <c r="P237" s="172">
        <f t="shared" si="6"/>
        <v>17010000</v>
      </c>
      <c r="Q237" s="135">
        <f t="shared" si="7"/>
        <v>141750</v>
      </c>
    </row>
    <row r="238" spans="1:17" x14ac:dyDescent="0.3">
      <c r="A238" s="19">
        <v>644</v>
      </c>
      <c r="B238" s="31" t="s">
        <v>1922</v>
      </c>
      <c r="C238" s="32" t="s">
        <v>1923</v>
      </c>
      <c r="D238" s="24" t="s">
        <v>1442</v>
      </c>
      <c r="E238" s="33"/>
      <c r="F238" s="33">
        <v>5112</v>
      </c>
      <c r="G238" s="33" t="s">
        <v>1546</v>
      </c>
      <c r="H238" s="33" t="s">
        <v>1445</v>
      </c>
      <c r="I238" s="33">
        <v>200309</v>
      </c>
      <c r="J238" s="34">
        <v>5549888</v>
      </c>
      <c r="K238" s="35">
        <v>127000</v>
      </c>
      <c r="L238" s="36">
        <v>19</v>
      </c>
      <c r="M238" s="37">
        <v>4960561.6139888633</v>
      </c>
      <c r="N238" s="38">
        <v>1270000</v>
      </c>
      <c r="O238" s="19" t="s">
        <v>1446</v>
      </c>
      <c r="P238" s="172">
        <f t="shared" si="6"/>
        <v>1143000</v>
      </c>
      <c r="Q238" s="135">
        <f t="shared" si="7"/>
        <v>5013.1578947368425</v>
      </c>
    </row>
    <row r="239" spans="1:17" x14ac:dyDescent="0.3">
      <c r="A239" s="19">
        <v>646</v>
      </c>
      <c r="B239" s="31" t="s">
        <v>1924</v>
      </c>
      <c r="C239" s="32" t="s">
        <v>1925</v>
      </c>
      <c r="D239" s="24" t="s">
        <v>1442</v>
      </c>
      <c r="E239" s="33"/>
      <c r="F239" s="33">
        <v>5112</v>
      </c>
      <c r="G239" s="33" t="s">
        <v>1546</v>
      </c>
      <c r="H239" s="33" t="s">
        <v>1445</v>
      </c>
      <c r="I239" s="33">
        <v>200602</v>
      </c>
      <c r="J239" s="34">
        <v>7679705</v>
      </c>
      <c r="K239" s="35">
        <v>274100</v>
      </c>
      <c r="L239" s="36">
        <v>22</v>
      </c>
      <c r="M239" s="37">
        <v>7786078.37671242</v>
      </c>
      <c r="N239" s="38">
        <v>2741000</v>
      </c>
      <c r="O239" s="19" t="s">
        <v>1446</v>
      </c>
      <c r="P239" s="172">
        <f t="shared" si="6"/>
        <v>2466900</v>
      </c>
      <c r="Q239" s="135">
        <f t="shared" si="7"/>
        <v>9344.318181818182</v>
      </c>
    </row>
    <row r="240" spans="1:17" x14ac:dyDescent="0.3">
      <c r="A240" s="19">
        <v>647</v>
      </c>
      <c r="B240" s="31" t="s">
        <v>1926</v>
      </c>
      <c r="C240" s="32" t="s">
        <v>1925</v>
      </c>
      <c r="D240" s="24" t="s">
        <v>1442</v>
      </c>
      <c r="E240" s="33"/>
      <c r="F240" s="33">
        <v>5112</v>
      </c>
      <c r="G240" s="33" t="s">
        <v>1546</v>
      </c>
      <c r="H240" s="33" t="s">
        <v>1445</v>
      </c>
      <c r="I240" s="33">
        <v>200602</v>
      </c>
      <c r="J240" s="34">
        <v>7679705</v>
      </c>
      <c r="K240" s="35">
        <v>274100</v>
      </c>
      <c r="L240" s="36">
        <v>22</v>
      </c>
      <c r="M240" s="37">
        <v>7786078.37671242</v>
      </c>
      <c r="N240" s="38">
        <v>2741000</v>
      </c>
      <c r="O240" s="19" t="s">
        <v>1446</v>
      </c>
      <c r="P240" s="172">
        <f t="shared" si="6"/>
        <v>2466900</v>
      </c>
      <c r="Q240" s="135">
        <f t="shared" si="7"/>
        <v>9344.318181818182</v>
      </c>
    </row>
    <row r="241" spans="1:17" x14ac:dyDescent="0.3">
      <c r="A241" s="19">
        <v>651</v>
      </c>
      <c r="B241" s="31" t="s">
        <v>1927</v>
      </c>
      <c r="C241" s="32" t="s">
        <v>1928</v>
      </c>
      <c r="D241" s="24" t="s">
        <v>1442</v>
      </c>
      <c r="E241" s="33"/>
      <c r="F241" s="33">
        <v>5115</v>
      </c>
      <c r="G241" s="33" t="s">
        <v>1449</v>
      </c>
      <c r="H241" s="33" t="s">
        <v>1445</v>
      </c>
      <c r="I241" s="33">
        <v>201105</v>
      </c>
      <c r="J241" s="34">
        <v>948880</v>
      </c>
      <c r="K241" s="35">
        <v>64500</v>
      </c>
      <c r="L241" s="36">
        <v>27</v>
      </c>
      <c r="M241" s="37">
        <v>994939.29067792243</v>
      </c>
      <c r="N241" s="38">
        <v>645000</v>
      </c>
      <c r="O241" s="19" t="s">
        <v>1446</v>
      </c>
      <c r="P241" s="172">
        <f t="shared" si="6"/>
        <v>580500</v>
      </c>
      <c r="Q241" s="135">
        <f t="shared" si="7"/>
        <v>1791.6666666666667</v>
      </c>
    </row>
    <row r="242" spans="1:17" ht="26" x14ac:dyDescent="0.3">
      <c r="A242" s="19">
        <v>658</v>
      </c>
      <c r="B242" s="31" t="s">
        <v>1929</v>
      </c>
      <c r="C242" s="32" t="s">
        <v>1930</v>
      </c>
      <c r="D242" s="24" t="s">
        <v>1442</v>
      </c>
      <c r="E242" s="33"/>
      <c r="F242" s="33">
        <v>5115</v>
      </c>
      <c r="G242" s="33" t="s">
        <v>1449</v>
      </c>
      <c r="H242" s="33" t="s">
        <v>1445</v>
      </c>
      <c r="I242" s="33">
        <v>199905</v>
      </c>
      <c r="J242" s="34">
        <v>10891622</v>
      </c>
      <c r="K242" s="35">
        <v>409600</v>
      </c>
      <c r="L242" s="36">
        <v>15</v>
      </c>
      <c r="M242" s="37">
        <v>32000000</v>
      </c>
      <c r="N242" s="38">
        <v>4096000</v>
      </c>
      <c r="O242" s="19" t="s">
        <v>1446</v>
      </c>
      <c r="P242" s="172">
        <f t="shared" si="6"/>
        <v>3686400</v>
      </c>
      <c r="Q242" s="135">
        <f t="shared" si="7"/>
        <v>20480</v>
      </c>
    </row>
    <row r="243" spans="1:17" ht="26" x14ac:dyDescent="0.3">
      <c r="A243" s="19">
        <v>664</v>
      </c>
      <c r="B243" s="31" t="s">
        <v>1931</v>
      </c>
      <c r="C243" s="32" t="s">
        <v>1932</v>
      </c>
      <c r="D243" s="24" t="s">
        <v>1442</v>
      </c>
      <c r="E243" s="33"/>
      <c r="F243" s="33">
        <v>5115</v>
      </c>
      <c r="G243" s="33" t="s">
        <v>1449</v>
      </c>
      <c r="H243" s="33" t="s">
        <v>1445</v>
      </c>
      <c r="I243" s="33">
        <v>199903</v>
      </c>
      <c r="J243" s="34">
        <v>9252993</v>
      </c>
      <c r="K243" s="35">
        <v>409600</v>
      </c>
      <c r="L243" s="36">
        <v>15</v>
      </c>
      <c r="M243" s="37">
        <v>32000000</v>
      </c>
      <c r="N243" s="38">
        <v>4096000</v>
      </c>
      <c r="O243" s="19" t="s">
        <v>1446</v>
      </c>
      <c r="P243" s="172">
        <f t="shared" si="6"/>
        <v>3686400</v>
      </c>
      <c r="Q243" s="135">
        <f t="shared" si="7"/>
        <v>20480</v>
      </c>
    </row>
    <row r="244" spans="1:17" x14ac:dyDescent="0.3">
      <c r="A244" s="19">
        <v>674</v>
      </c>
      <c r="B244" s="31" t="s">
        <v>1933</v>
      </c>
      <c r="C244" s="32" t="s">
        <v>1934</v>
      </c>
      <c r="D244" s="24" t="s">
        <v>1442</v>
      </c>
      <c r="E244" s="33"/>
      <c r="F244" s="33">
        <v>5106</v>
      </c>
      <c r="G244" s="33" t="s">
        <v>1452</v>
      </c>
      <c r="H244" s="33" t="s">
        <v>1445</v>
      </c>
      <c r="I244" s="33">
        <v>195906</v>
      </c>
      <c r="J244" s="34">
        <v>12121855</v>
      </c>
      <c r="K244" s="35">
        <v>0</v>
      </c>
      <c r="L244" s="36">
        <v>10</v>
      </c>
      <c r="M244" s="35">
        <v>140000000</v>
      </c>
      <c r="N244" s="38">
        <v>17010000</v>
      </c>
      <c r="O244" s="19" t="s">
        <v>1446</v>
      </c>
      <c r="P244" s="172">
        <f t="shared" si="6"/>
        <v>17010000</v>
      </c>
      <c r="Q244" s="135">
        <f t="shared" si="7"/>
        <v>141750</v>
      </c>
    </row>
    <row r="245" spans="1:17" x14ac:dyDescent="0.3">
      <c r="A245" s="19">
        <v>675</v>
      </c>
      <c r="B245" s="31" t="s">
        <v>1935</v>
      </c>
      <c r="C245" s="32" t="s">
        <v>1936</v>
      </c>
      <c r="D245" s="24" t="s">
        <v>1442</v>
      </c>
      <c r="E245" s="33"/>
      <c r="F245" s="33">
        <v>5106</v>
      </c>
      <c r="G245" s="33" t="s">
        <v>1452</v>
      </c>
      <c r="H245" s="33" t="s">
        <v>1445</v>
      </c>
      <c r="I245" s="33">
        <v>195506</v>
      </c>
      <c r="J245" s="34">
        <v>13065551</v>
      </c>
      <c r="K245" s="35">
        <v>0</v>
      </c>
      <c r="L245" s="36">
        <v>10</v>
      </c>
      <c r="M245" s="35">
        <v>140000000</v>
      </c>
      <c r="N245" s="38">
        <v>17010000</v>
      </c>
      <c r="O245" s="19" t="s">
        <v>1446</v>
      </c>
      <c r="P245" s="172">
        <f t="shared" si="6"/>
        <v>17010000</v>
      </c>
      <c r="Q245" s="135">
        <f t="shared" si="7"/>
        <v>141750</v>
      </c>
    </row>
    <row r="246" spans="1:17" x14ac:dyDescent="0.3">
      <c r="A246" s="19">
        <v>676</v>
      </c>
      <c r="B246" s="31" t="s">
        <v>1937</v>
      </c>
      <c r="C246" s="32" t="s">
        <v>1938</v>
      </c>
      <c r="D246" s="24" t="s">
        <v>1442</v>
      </c>
      <c r="E246" s="33"/>
      <c r="F246" s="33">
        <v>5106</v>
      </c>
      <c r="G246" s="33" t="s">
        <v>1452</v>
      </c>
      <c r="H246" s="33" t="s">
        <v>1445</v>
      </c>
      <c r="I246" s="33">
        <v>196506</v>
      </c>
      <c r="J246" s="34">
        <v>15488176</v>
      </c>
      <c r="K246" s="35">
        <v>0</v>
      </c>
      <c r="L246" s="36">
        <v>10</v>
      </c>
      <c r="M246" s="35">
        <v>140000000</v>
      </c>
      <c r="N246" s="38">
        <v>17010000</v>
      </c>
      <c r="O246" s="19" t="s">
        <v>1446</v>
      </c>
      <c r="P246" s="172">
        <f t="shared" si="6"/>
        <v>17010000</v>
      </c>
      <c r="Q246" s="135">
        <f t="shared" si="7"/>
        <v>141750</v>
      </c>
    </row>
    <row r="247" spans="1:17" x14ac:dyDescent="0.3">
      <c r="A247" s="19">
        <v>677</v>
      </c>
      <c r="B247" s="31" t="s">
        <v>1939</v>
      </c>
      <c r="C247" s="32" t="s">
        <v>1940</v>
      </c>
      <c r="D247" s="24" t="s">
        <v>1442</v>
      </c>
      <c r="E247" s="33"/>
      <c r="F247" s="33">
        <v>5106</v>
      </c>
      <c r="G247" s="33" t="s">
        <v>1452</v>
      </c>
      <c r="H247" s="33" t="s">
        <v>1445</v>
      </c>
      <c r="I247" s="33">
        <v>196506</v>
      </c>
      <c r="J247" s="34">
        <v>22571434</v>
      </c>
      <c r="K247" s="35">
        <v>0</v>
      </c>
      <c r="L247" s="36">
        <v>10</v>
      </c>
      <c r="M247" s="35">
        <v>140000000</v>
      </c>
      <c r="N247" s="38">
        <v>17010000</v>
      </c>
      <c r="O247" s="19" t="s">
        <v>1446</v>
      </c>
      <c r="P247" s="172">
        <f t="shared" si="6"/>
        <v>17010000</v>
      </c>
      <c r="Q247" s="135">
        <f t="shared" si="7"/>
        <v>141750</v>
      </c>
    </row>
    <row r="248" spans="1:17" x14ac:dyDescent="0.3">
      <c r="A248" s="19">
        <v>684</v>
      </c>
      <c r="B248" s="31" t="s">
        <v>1941</v>
      </c>
      <c r="C248" s="32" t="s">
        <v>1942</v>
      </c>
      <c r="D248" s="24" t="s">
        <v>1442</v>
      </c>
      <c r="E248" s="33"/>
      <c r="F248" s="33">
        <v>5106</v>
      </c>
      <c r="G248" s="33" t="s">
        <v>1452</v>
      </c>
      <c r="H248" s="33" t="s">
        <v>1445</v>
      </c>
      <c r="I248" s="33">
        <v>199904</v>
      </c>
      <c r="J248" s="34">
        <v>94969687</v>
      </c>
      <c r="K248" s="35">
        <v>1458800</v>
      </c>
      <c r="L248" s="36">
        <v>15</v>
      </c>
      <c r="M248" s="37">
        <v>113963624.39999999</v>
      </c>
      <c r="N248" s="38">
        <v>14588000</v>
      </c>
      <c r="O248" s="19" t="s">
        <v>1446</v>
      </c>
      <c r="P248" s="172">
        <f t="shared" si="6"/>
        <v>13129200</v>
      </c>
      <c r="Q248" s="135">
        <f t="shared" si="7"/>
        <v>72940</v>
      </c>
    </row>
    <row r="249" spans="1:17" x14ac:dyDescent="0.3">
      <c r="A249" s="19">
        <v>685</v>
      </c>
      <c r="B249" s="31" t="s">
        <v>1943</v>
      </c>
      <c r="C249" s="32" t="s">
        <v>1944</v>
      </c>
      <c r="D249" s="24" t="s">
        <v>1442</v>
      </c>
      <c r="E249" s="33"/>
      <c r="F249" s="33">
        <v>5106</v>
      </c>
      <c r="G249" s="33" t="s">
        <v>1452</v>
      </c>
      <c r="H249" s="33" t="s">
        <v>1445</v>
      </c>
      <c r="I249" s="33">
        <v>199904</v>
      </c>
      <c r="J249" s="34">
        <v>94969504</v>
      </c>
      <c r="K249" s="35">
        <v>1458800</v>
      </c>
      <c r="L249" s="36">
        <v>15</v>
      </c>
      <c r="M249" s="37">
        <v>113963404.8</v>
      </c>
      <c r="N249" s="38">
        <v>14588000</v>
      </c>
      <c r="O249" s="19" t="s">
        <v>1446</v>
      </c>
      <c r="P249" s="172">
        <f t="shared" si="6"/>
        <v>13129200</v>
      </c>
      <c r="Q249" s="135">
        <f t="shared" si="7"/>
        <v>72940</v>
      </c>
    </row>
    <row r="250" spans="1:17" x14ac:dyDescent="0.3">
      <c r="A250" s="19">
        <v>691</v>
      </c>
      <c r="B250" s="31" t="s">
        <v>1945</v>
      </c>
      <c r="C250" s="32" t="s">
        <v>1946</v>
      </c>
      <c r="D250" s="24" t="s">
        <v>1442</v>
      </c>
      <c r="E250" s="33"/>
      <c r="F250" s="33">
        <v>5121</v>
      </c>
      <c r="G250" s="33" t="s">
        <v>1444</v>
      </c>
      <c r="H250" s="33" t="s">
        <v>1445</v>
      </c>
      <c r="I250" s="33">
        <v>201208</v>
      </c>
      <c r="J250" s="34">
        <v>7600968</v>
      </c>
      <c r="K250" s="35">
        <v>525700</v>
      </c>
      <c r="L250" s="36">
        <v>28</v>
      </c>
      <c r="M250" s="37">
        <v>8589524.1329465061</v>
      </c>
      <c r="N250" s="38">
        <v>5257000</v>
      </c>
      <c r="O250" s="19" t="s">
        <v>1446</v>
      </c>
      <c r="P250" s="172">
        <f t="shared" si="6"/>
        <v>4731300</v>
      </c>
      <c r="Q250" s="135">
        <f t="shared" si="7"/>
        <v>14081.25</v>
      </c>
    </row>
    <row r="251" spans="1:17" x14ac:dyDescent="0.3">
      <c r="A251" s="19">
        <v>692</v>
      </c>
      <c r="B251" s="31" t="s">
        <v>1947</v>
      </c>
      <c r="C251" s="32" t="s">
        <v>1948</v>
      </c>
      <c r="D251" s="24" t="s">
        <v>1442</v>
      </c>
      <c r="E251" s="33"/>
      <c r="F251" s="33">
        <v>5121</v>
      </c>
      <c r="G251" s="33" t="s">
        <v>1444</v>
      </c>
      <c r="H251" s="33" t="s">
        <v>1445</v>
      </c>
      <c r="I251" s="33">
        <v>201302</v>
      </c>
      <c r="J251" s="34">
        <v>3678042</v>
      </c>
      <c r="K251" s="35">
        <v>242400</v>
      </c>
      <c r="L251" s="36">
        <v>29</v>
      </c>
      <c r="M251" s="37">
        <v>3740213.4567138776</v>
      </c>
      <c r="N251" s="38">
        <v>2424000</v>
      </c>
      <c r="O251" s="19" t="s">
        <v>1446</v>
      </c>
      <c r="P251" s="172">
        <f t="shared" si="6"/>
        <v>2181600</v>
      </c>
      <c r="Q251" s="135">
        <f t="shared" si="7"/>
        <v>6268.9655172413795</v>
      </c>
    </row>
    <row r="252" spans="1:17" x14ac:dyDescent="0.3">
      <c r="A252" s="19">
        <v>693</v>
      </c>
      <c r="B252" s="31" t="s">
        <v>1949</v>
      </c>
      <c r="C252" s="32" t="s">
        <v>1950</v>
      </c>
      <c r="D252" s="24" t="s">
        <v>1442</v>
      </c>
      <c r="E252" s="33" t="s">
        <v>1662</v>
      </c>
      <c r="F252" s="33">
        <v>5121</v>
      </c>
      <c r="G252" s="33" t="s">
        <v>1444</v>
      </c>
      <c r="H252" s="33" t="s">
        <v>1445</v>
      </c>
      <c r="I252" s="33">
        <v>196705</v>
      </c>
      <c r="J252" s="34">
        <v>2900723</v>
      </c>
      <c r="K252" s="35">
        <v>0</v>
      </c>
      <c r="L252" s="36">
        <v>10</v>
      </c>
      <c r="M252" s="35">
        <v>98000000</v>
      </c>
      <c r="N252" s="38">
        <v>11907000</v>
      </c>
      <c r="O252" s="19" t="s">
        <v>1446</v>
      </c>
      <c r="P252" s="172">
        <f t="shared" si="6"/>
        <v>11907000</v>
      </c>
      <c r="Q252" s="135">
        <f t="shared" si="7"/>
        <v>99225</v>
      </c>
    </row>
    <row r="253" spans="1:17" x14ac:dyDescent="0.3">
      <c r="A253" s="19">
        <v>695</v>
      </c>
      <c r="B253" s="31" t="s">
        <v>1951</v>
      </c>
      <c r="C253" s="32" t="s">
        <v>1952</v>
      </c>
      <c r="D253" s="24" t="s">
        <v>1442</v>
      </c>
      <c r="E253" s="33"/>
      <c r="F253" s="33">
        <v>5112</v>
      </c>
      <c r="G253" s="33" t="s">
        <v>1546</v>
      </c>
      <c r="H253" s="33" t="s">
        <v>1445</v>
      </c>
      <c r="I253" s="33">
        <v>197512</v>
      </c>
      <c r="J253" s="34">
        <v>3760416</v>
      </c>
      <c r="K253" s="35">
        <v>0</v>
      </c>
      <c r="L253" s="36">
        <v>10</v>
      </c>
      <c r="M253" s="37">
        <v>9000000</v>
      </c>
      <c r="N253" s="38">
        <v>864000</v>
      </c>
      <c r="O253" s="19" t="s">
        <v>1446</v>
      </c>
      <c r="P253" s="172">
        <f t="shared" si="6"/>
        <v>864000</v>
      </c>
      <c r="Q253" s="135">
        <f t="shared" si="7"/>
        <v>7200</v>
      </c>
    </row>
    <row r="254" spans="1:17" x14ac:dyDescent="0.3">
      <c r="A254" s="19">
        <v>855</v>
      </c>
      <c r="B254" s="31" t="s">
        <v>1953</v>
      </c>
      <c r="C254" s="32" t="s">
        <v>1954</v>
      </c>
      <c r="D254" s="24" t="s">
        <v>1442</v>
      </c>
      <c r="E254" s="33"/>
      <c r="F254" s="33">
        <v>5106</v>
      </c>
      <c r="G254" s="33" t="s">
        <v>1452</v>
      </c>
      <c r="H254" s="33" t="s">
        <v>1445</v>
      </c>
      <c r="I254" s="33">
        <v>196705</v>
      </c>
      <c r="J254" s="34">
        <v>127355</v>
      </c>
      <c r="K254" s="35">
        <v>0</v>
      </c>
      <c r="L254" s="36">
        <v>10</v>
      </c>
      <c r="M254" s="35">
        <v>13000000</v>
      </c>
      <c r="N254" s="38">
        <v>1580000</v>
      </c>
      <c r="O254" s="19" t="s">
        <v>1446</v>
      </c>
      <c r="P254" s="172">
        <f t="shared" si="6"/>
        <v>1580000</v>
      </c>
      <c r="Q254" s="135">
        <f t="shared" si="7"/>
        <v>13166.666666666666</v>
      </c>
    </row>
    <row r="255" spans="1:17" x14ac:dyDescent="0.3">
      <c r="A255" s="19">
        <v>856</v>
      </c>
      <c r="B255" s="31" t="s">
        <v>1955</v>
      </c>
      <c r="C255" s="32" t="s">
        <v>1956</v>
      </c>
      <c r="D255" s="24" t="s">
        <v>1442</v>
      </c>
      <c r="E255" s="33"/>
      <c r="F255" s="33">
        <v>5112</v>
      </c>
      <c r="G255" s="33" t="s">
        <v>1546</v>
      </c>
      <c r="H255" s="33" t="s">
        <v>1445</v>
      </c>
      <c r="I255" s="33">
        <v>196705</v>
      </c>
      <c r="J255" s="34">
        <v>97639</v>
      </c>
      <c r="K255" s="35">
        <v>0</v>
      </c>
      <c r="L255" s="36">
        <v>10</v>
      </c>
      <c r="M255" s="35">
        <v>13000000</v>
      </c>
      <c r="N255" s="38">
        <v>1580000</v>
      </c>
      <c r="O255" s="19" t="s">
        <v>1446</v>
      </c>
      <c r="P255" s="172">
        <f t="shared" si="6"/>
        <v>1580000</v>
      </c>
      <c r="Q255" s="135">
        <f t="shared" si="7"/>
        <v>13166.666666666666</v>
      </c>
    </row>
    <row r="256" spans="1:17" x14ac:dyDescent="0.3">
      <c r="A256" s="19">
        <v>862</v>
      </c>
      <c r="B256" s="31" t="s">
        <v>1957</v>
      </c>
      <c r="C256" s="32" t="s">
        <v>1958</v>
      </c>
      <c r="D256" s="24" t="s">
        <v>1442</v>
      </c>
      <c r="E256" s="33"/>
      <c r="F256" s="33">
        <v>5112</v>
      </c>
      <c r="G256" s="33" t="s">
        <v>1546</v>
      </c>
      <c r="H256" s="33" t="s">
        <v>1445</v>
      </c>
      <c r="I256" s="33">
        <v>195511</v>
      </c>
      <c r="J256" s="34">
        <v>1290599</v>
      </c>
      <c r="K256" s="35">
        <v>0</v>
      </c>
      <c r="L256" s="36">
        <v>10</v>
      </c>
      <c r="M256" s="35">
        <v>60000000</v>
      </c>
      <c r="N256" s="38">
        <v>5760000</v>
      </c>
      <c r="O256" s="19" t="s">
        <v>1446</v>
      </c>
      <c r="P256" s="172">
        <f t="shared" si="6"/>
        <v>5760000</v>
      </c>
      <c r="Q256" s="135">
        <f t="shared" si="7"/>
        <v>48000</v>
      </c>
    </row>
    <row r="257" spans="1:17" x14ac:dyDescent="0.3">
      <c r="A257" s="19">
        <v>863</v>
      </c>
      <c r="B257" s="31" t="s">
        <v>1959</v>
      </c>
      <c r="C257" s="32" t="s">
        <v>1960</v>
      </c>
      <c r="D257" s="24" t="s">
        <v>1442</v>
      </c>
      <c r="E257" s="33"/>
      <c r="F257" s="33">
        <v>5112</v>
      </c>
      <c r="G257" s="33" t="s">
        <v>1546</v>
      </c>
      <c r="H257" s="33" t="s">
        <v>1445</v>
      </c>
      <c r="I257" s="33">
        <v>197312</v>
      </c>
      <c r="J257" s="34">
        <v>1959390</v>
      </c>
      <c r="K257" s="35">
        <v>0</v>
      </c>
      <c r="L257" s="36">
        <v>10</v>
      </c>
      <c r="M257" s="37">
        <v>60000000</v>
      </c>
      <c r="N257" s="38">
        <v>7680000</v>
      </c>
      <c r="O257" s="19" t="s">
        <v>1446</v>
      </c>
      <c r="P257" s="172">
        <f t="shared" si="6"/>
        <v>7680000</v>
      </c>
      <c r="Q257" s="135">
        <f t="shared" si="7"/>
        <v>64000</v>
      </c>
    </row>
    <row r="258" spans="1:17" x14ac:dyDescent="0.3">
      <c r="A258" s="19">
        <v>883</v>
      </c>
      <c r="B258" s="31" t="s">
        <v>1961</v>
      </c>
      <c r="C258" s="32" t="s">
        <v>1962</v>
      </c>
      <c r="D258" s="24" t="s">
        <v>1442</v>
      </c>
      <c r="E258" s="33" t="s">
        <v>1963</v>
      </c>
      <c r="F258" s="33">
        <v>5112</v>
      </c>
      <c r="G258" s="33" t="s">
        <v>1546</v>
      </c>
      <c r="H258" s="33" t="s">
        <v>1445</v>
      </c>
      <c r="I258" s="33">
        <v>198305</v>
      </c>
      <c r="J258" s="34">
        <v>2231302</v>
      </c>
      <c r="K258" s="35">
        <v>0</v>
      </c>
      <c r="L258" s="36">
        <v>10</v>
      </c>
      <c r="M258" s="35">
        <v>98000000</v>
      </c>
      <c r="N258" s="38">
        <v>15876000</v>
      </c>
      <c r="O258" s="19" t="s">
        <v>1446</v>
      </c>
      <c r="P258" s="172">
        <f t="shared" si="6"/>
        <v>15876000</v>
      </c>
      <c r="Q258" s="135">
        <f t="shared" si="7"/>
        <v>132300</v>
      </c>
    </row>
    <row r="259" spans="1:17" x14ac:dyDescent="0.3">
      <c r="A259" s="19">
        <v>884</v>
      </c>
      <c r="B259" s="31" t="s">
        <v>1964</v>
      </c>
      <c r="C259" s="32" t="s">
        <v>1965</v>
      </c>
      <c r="D259" s="24" t="s">
        <v>1442</v>
      </c>
      <c r="E259" s="33" t="s">
        <v>1963</v>
      </c>
      <c r="F259" s="33">
        <v>5112</v>
      </c>
      <c r="G259" s="33" t="s">
        <v>1546</v>
      </c>
      <c r="H259" s="33" t="s">
        <v>1445</v>
      </c>
      <c r="I259" s="33">
        <v>198305</v>
      </c>
      <c r="J259" s="34">
        <v>2231302</v>
      </c>
      <c r="K259" s="35">
        <v>0</v>
      </c>
      <c r="L259" s="36">
        <v>10</v>
      </c>
      <c r="M259" s="35">
        <v>98000000</v>
      </c>
      <c r="N259" s="38">
        <v>15876000</v>
      </c>
      <c r="O259" s="19" t="s">
        <v>1446</v>
      </c>
      <c r="P259" s="172">
        <f t="shared" ref="P259:P322" si="8">+(N259-K259)</f>
        <v>15876000</v>
      </c>
      <c r="Q259" s="135">
        <f t="shared" ref="Q259:Q322" si="9">+(P259/L259)/12</f>
        <v>132300</v>
      </c>
    </row>
    <row r="260" spans="1:17" x14ac:dyDescent="0.3">
      <c r="A260" s="19">
        <v>885</v>
      </c>
      <c r="B260" s="31" t="s">
        <v>1966</v>
      </c>
      <c r="C260" s="32" t="s">
        <v>1967</v>
      </c>
      <c r="D260" s="24" t="s">
        <v>1442</v>
      </c>
      <c r="E260" s="33" t="s">
        <v>1963</v>
      </c>
      <c r="F260" s="33">
        <v>5112</v>
      </c>
      <c r="G260" s="33" t="s">
        <v>1546</v>
      </c>
      <c r="H260" s="33" t="s">
        <v>1445</v>
      </c>
      <c r="I260" s="33">
        <v>198305</v>
      </c>
      <c r="J260" s="34">
        <v>2231302</v>
      </c>
      <c r="K260" s="35">
        <v>0</v>
      </c>
      <c r="L260" s="36">
        <v>10</v>
      </c>
      <c r="M260" s="35">
        <v>98000000</v>
      </c>
      <c r="N260" s="38">
        <v>15876000</v>
      </c>
      <c r="O260" s="19" t="s">
        <v>1446</v>
      </c>
      <c r="P260" s="172">
        <f t="shared" si="8"/>
        <v>15876000</v>
      </c>
      <c r="Q260" s="135">
        <f t="shared" si="9"/>
        <v>132300</v>
      </c>
    </row>
    <row r="261" spans="1:17" x14ac:dyDescent="0.3">
      <c r="A261" s="19">
        <v>886</v>
      </c>
      <c r="B261" s="31" t="s">
        <v>1968</v>
      </c>
      <c r="C261" s="32" t="s">
        <v>1969</v>
      </c>
      <c r="D261" s="24" t="s">
        <v>1442</v>
      </c>
      <c r="E261" s="33" t="s">
        <v>1963</v>
      </c>
      <c r="F261" s="33">
        <v>5112</v>
      </c>
      <c r="G261" s="33" t="s">
        <v>1546</v>
      </c>
      <c r="H261" s="33" t="s">
        <v>1445</v>
      </c>
      <c r="I261" s="33">
        <v>198305</v>
      </c>
      <c r="J261" s="34">
        <v>2231302</v>
      </c>
      <c r="K261" s="35">
        <v>0</v>
      </c>
      <c r="L261" s="36">
        <v>10</v>
      </c>
      <c r="M261" s="35">
        <v>98000000</v>
      </c>
      <c r="N261" s="38">
        <v>15876000</v>
      </c>
      <c r="O261" s="19" t="s">
        <v>1446</v>
      </c>
      <c r="P261" s="172">
        <f t="shared" si="8"/>
        <v>15876000</v>
      </c>
      <c r="Q261" s="135">
        <f t="shared" si="9"/>
        <v>132300</v>
      </c>
    </row>
    <row r="262" spans="1:17" x14ac:dyDescent="0.3">
      <c r="A262" s="19">
        <v>887</v>
      </c>
      <c r="B262" s="31" t="s">
        <v>1970</v>
      </c>
      <c r="C262" s="32" t="s">
        <v>1971</v>
      </c>
      <c r="D262" s="24" t="s">
        <v>1442</v>
      </c>
      <c r="E262" s="33" t="s">
        <v>1963</v>
      </c>
      <c r="F262" s="33">
        <v>5112</v>
      </c>
      <c r="G262" s="33" t="s">
        <v>1546</v>
      </c>
      <c r="H262" s="33" t="s">
        <v>1445</v>
      </c>
      <c r="I262" s="33">
        <v>199003</v>
      </c>
      <c r="J262" s="34">
        <v>2231302</v>
      </c>
      <c r="K262" s="35">
        <v>1768900</v>
      </c>
      <c r="L262" s="36">
        <v>10</v>
      </c>
      <c r="M262" s="35">
        <v>98000000</v>
      </c>
      <c r="N262" s="38">
        <v>17689000</v>
      </c>
      <c r="O262" s="19" t="s">
        <v>1446</v>
      </c>
      <c r="P262" s="172">
        <f t="shared" si="8"/>
        <v>15920100</v>
      </c>
      <c r="Q262" s="135">
        <f t="shared" si="9"/>
        <v>132667.5</v>
      </c>
    </row>
    <row r="263" spans="1:17" x14ac:dyDescent="0.3">
      <c r="A263" s="19">
        <v>888</v>
      </c>
      <c r="B263" s="31" t="s">
        <v>1972</v>
      </c>
      <c r="C263" s="32" t="s">
        <v>1973</v>
      </c>
      <c r="D263" s="24" t="s">
        <v>1442</v>
      </c>
      <c r="E263" s="33" t="s">
        <v>1963</v>
      </c>
      <c r="F263" s="33">
        <v>5112</v>
      </c>
      <c r="G263" s="33" t="s">
        <v>1546</v>
      </c>
      <c r="H263" s="33" t="s">
        <v>1445</v>
      </c>
      <c r="I263" s="33">
        <v>199003</v>
      </c>
      <c r="J263" s="34">
        <v>2231302</v>
      </c>
      <c r="K263" s="35">
        <v>1768900</v>
      </c>
      <c r="L263" s="36">
        <v>10</v>
      </c>
      <c r="M263" s="35">
        <v>98000000</v>
      </c>
      <c r="N263" s="38">
        <v>17689000</v>
      </c>
      <c r="O263" s="19" t="s">
        <v>1446</v>
      </c>
      <c r="P263" s="172">
        <f t="shared" si="8"/>
        <v>15920100</v>
      </c>
      <c r="Q263" s="135">
        <f t="shared" si="9"/>
        <v>132667.5</v>
      </c>
    </row>
    <row r="264" spans="1:17" x14ac:dyDescent="0.3">
      <c r="A264" s="19">
        <v>889</v>
      </c>
      <c r="B264" s="31" t="s">
        <v>1974</v>
      </c>
      <c r="C264" s="32" t="s">
        <v>1975</v>
      </c>
      <c r="D264" s="24" t="s">
        <v>1442</v>
      </c>
      <c r="E264" s="33" t="s">
        <v>1963</v>
      </c>
      <c r="F264" s="33">
        <v>5112</v>
      </c>
      <c r="G264" s="33" t="s">
        <v>1546</v>
      </c>
      <c r="H264" s="33" t="s">
        <v>1445</v>
      </c>
      <c r="I264" s="33">
        <v>199003</v>
      </c>
      <c r="J264" s="34">
        <v>2231302</v>
      </c>
      <c r="K264" s="35">
        <v>1768900</v>
      </c>
      <c r="L264" s="36">
        <v>10</v>
      </c>
      <c r="M264" s="35">
        <v>98000000</v>
      </c>
      <c r="N264" s="38">
        <v>17689000</v>
      </c>
      <c r="O264" s="19" t="s">
        <v>1446</v>
      </c>
      <c r="P264" s="172">
        <f t="shared" si="8"/>
        <v>15920100</v>
      </c>
      <c r="Q264" s="135">
        <f t="shared" si="9"/>
        <v>132667.5</v>
      </c>
    </row>
    <row r="265" spans="1:17" x14ac:dyDescent="0.3">
      <c r="A265" s="19">
        <v>890</v>
      </c>
      <c r="B265" s="31" t="s">
        <v>1976</v>
      </c>
      <c r="C265" s="32" t="s">
        <v>1977</v>
      </c>
      <c r="D265" s="24" t="s">
        <v>1442</v>
      </c>
      <c r="E265" s="33" t="s">
        <v>1963</v>
      </c>
      <c r="F265" s="33">
        <v>5112</v>
      </c>
      <c r="G265" s="33" t="s">
        <v>1546</v>
      </c>
      <c r="H265" s="33" t="s">
        <v>1445</v>
      </c>
      <c r="I265" s="33">
        <v>198305</v>
      </c>
      <c r="J265" s="34">
        <v>2231302</v>
      </c>
      <c r="K265" s="35">
        <v>0</v>
      </c>
      <c r="L265" s="36">
        <v>10</v>
      </c>
      <c r="M265" s="35">
        <v>98000000</v>
      </c>
      <c r="N265" s="38">
        <v>15876000</v>
      </c>
      <c r="O265" s="19" t="s">
        <v>1446</v>
      </c>
      <c r="P265" s="172">
        <f t="shared" si="8"/>
        <v>15876000</v>
      </c>
      <c r="Q265" s="135">
        <f t="shared" si="9"/>
        <v>132300</v>
      </c>
    </row>
    <row r="266" spans="1:17" x14ac:dyDescent="0.3">
      <c r="A266" s="19">
        <v>891</v>
      </c>
      <c r="B266" s="31" t="s">
        <v>1978</v>
      </c>
      <c r="C266" s="32" t="s">
        <v>1979</v>
      </c>
      <c r="D266" s="24" t="s">
        <v>1442</v>
      </c>
      <c r="E266" s="33" t="s">
        <v>1963</v>
      </c>
      <c r="F266" s="33">
        <v>5112</v>
      </c>
      <c r="G266" s="33" t="s">
        <v>1546</v>
      </c>
      <c r="H266" s="33" t="s">
        <v>1445</v>
      </c>
      <c r="I266" s="33">
        <v>198305</v>
      </c>
      <c r="J266" s="34">
        <v>2231302</v>
      </c>
      <c r="K266" s="35">
        <v>0</v>
      </c>
      <c r="L266" s="36">
        <v>10</v>
      </c>
      <c r="M266" s="35">
        <v>98000000</v>
      </c>
      <c r="N266" s="38">
        <v>15876000</v>
      </c>
      <c r="O266" s="19" t="s">
        <v>1446</v>
      </c>
      <c r="P266" s="172">
        <f t="shared" si="8"/>
        <v>15876000</v>
      </c>
      <c r="Q266" s="135">
        <f t="shared" si="9"/>
        <v>132300</v>
      </c>
    </row>
    <row r="267" spans="1:17" x14ac:dyDescent="0.3">
      <c r="A267" s="19">
        <v>892</v>
      </c>
      <c r="B267" s="31" t="s">
        <v>1980</v>
      </c>
      <c r="C267" s="32" t="s">
        <v>1981</v>
      </c>
      <c r="D267" s="24" t="s">
        <v>1442</v>
      </c>
      <c r="E267" s="33" t="s">
        <v>1963</v>
      </c>
      <c r="F267" s="33">
        <v>5112</v>
      </c>
      <c r="G267" s="33" t="s">
        <v>1546</v>
      </c>
      <c r="H267" s="33" t="s">
        <v>1445</v>
      </c>
      <c r="I267" s="33">
        <v>198305</v>
      </c>
      <c r="J267" s="34">
        <v>2231302</v>
      </c>
      <c r="K267" s="35">
        <v>0</v>
      </c>
      <c r="L267" s="36">
        <v>10</v>
      </c>
      <c r="M267" s="35">
        <v>98000000</v>
      </c>
      <c r="N267" s="38">
        <v>15876000</v>
      </c>
      <c r="O267" s="19" t="s">
        <v>1446</v>
      </c>
      <c r="P267" s="172">
        <f t="shared" si="8"/>
        <v>15876000</v>
      </c>
      <c r="Q267" s="135">
        <f t="shared" si="9"/>
        <v>132300</v>
      </c>
    </row>
    <row r="268" spans="1:17" x14ac:dyDescent="0.3">
      <c r="A268" s="19">
        <v>893</v>
      </c>
      <c r="B268" s="31" t="s">
        <v>1982</v>
      </c>
      <c r="C268" s="32" t="s">
        <v>1983</v>
      </c>
      <c r="D268" s="24" t="s">
        <v>1442</v>
      </c>
      <c r="E268" s="33" t="s">
        <v>1963</v>
      </c>
      <c r="F268" s="33">
        <v>5112</v>
      </c>
      <c r="G268" s="33" t="s">
        <v>1546</v>
      </c>
      <c r="H268" s="33" t="s">
        <v>1445</v>
      </c>
      <c r="I268" s="33">
        <v>198305</v>
      </c>
      <c r="J268" s="34">
        <v>2231302</v>
      </c>
      <c r="K268" s="35">
        <v>0</v>
      </c>
      <c r="L268" s="36">
        <v>10</v>
      </c>
      <c r="M268" s="35">
        <v>98000000</v>
      </c>
      <c r="N268" s="38">
        <v>15876000</v>
      </c>
      <c r="O268" s="19" t="s">
        <v>1446</v>
      </c>
      <c r="P268" s="172">
        <f t="shared" si="8"/>
        <v>15876000</v>
      </c>
      <c r="Q268" s="135">
        <f t="shared" si="9"/>
        <v>132300</v>
      </c>
    </row>
    <row r="269" spans="1:17" x14ac:dyDescent="0.3">
      <c r="A269" s="19">
        <v>894</v>
      </c>
      <c r="B269" s="31" t="s">
        <v>1984</v>
      </c>
      <c r="C269" s="32" t="s">
        <v>1985</v>
      </c>
      <c r="D269" s="24" t="s">
        <v>1442</v>
      </c>
      <c r="E269" s="33" t="s">
        <v>1963</v>
      </c>
      <c r="F269" s="33">
        <v>5112</v>
      </c>
      <c r="G269" s="33" t="s">
        <v>1546</v>
      </c>
      <c r="H269" s="33" t="s">
        <v>1445</v>
      </c>
      <c r="I269" s="33">
        <v>199003</v>
      </c>
      <c r="J269" s="34">
        <v>1659943</v>
      </c>
      <c r="K269" s="35">
        <v>1768900</v>
      </c>
      <c r="L269" s="36">
        <v>10</v>
      </c>
      <c r="M269" s="35">
        <v>98000000</v>
      </c>
      <c r="N269" s="38">
        <v>17689000</v>
      </c>
      <c r="O269" s="19" t="s">
        <v>1446</v>
      </c>
      <c r="P269" s="172">
        <f t="shared" si="8"/>
        <v>15920100</v>
      </c>
      <c r="Q269" s="135">
        <f t="shared" si="9"/>
        <v>132667.5</v>
      </c>
    </row>
    <row r="270" spans="1:17" x14ac:dyDescent="0.3">
      <c r="A270" s="19">
        <v>895</v>
      </c>
      <c r="B270" s="31" t="s">
        <v>1986</v>
      </c>
      <c r="C270" s="32" t="s">
        <v>1987</v>
      </c>
      <c r="D270" s="24" t="s">
        <v>1442</v>
      </c>
      <c r="E270" s="33" t="s">
        <v>1963</v>
      </c>
      <c r="F270" s="33">
        <v>5112</v>
      </c>
      <c r="G270" s="33" t="s">
        <v>1546</v>
      </c>
      <c r="H270" s="33" t="s">
        <v>1445</v>
      </c>
      <c r="I270" s="33">
        <v>199003</v>
      </c>
      <c r="J270" s="34">
        <v>1659935</v>
      </c>
      <c r="K270" s="35">
        <v>1768900</v>
      </c>
      <c r="L270" s="36">
        <v>10</v>
      </c>
      <c r="M270" s="35">
        <v>98000000</v>
      </c>
      <c r="N270" s="38">
        <v>17689000</v>
      </c>
      <c r="O270" s="19" t="s">
        <v>1446</v>
      </c>
      <c r="P270" s="172">
        <f t="shared" si="8"/>
        <v>15920100</v>
      </c>
      <c r="Q270" s="135">
        <f t="shared" si="9"/>
        <v>132667.5</v>
      </c>
    </row>
    <row r="271" spans="1:17" x14ac:dyDescent="0.3">
      <c r="A271" s="19">
        <v>896</v>
      </c>
      <c r="B271" s="31" t="s">
        <v>1988</v>
      </c>
      <c r="C271" s="32" t="s">
        <v>1989</v>
      </c>
      <c r="D271" s="24" t="s">
        <v>1442</v>
      </c>
      <c r="E271" s="33" t="s">
        <v>1963</v>
      </c>
      <c r="F271" s="33">
        <v>5112</v>
      </c>
      <c r="G271" s="33" t="s">
        <v>1546</v>
      </c>
      <c r="H271" s="33" t="s">
        <v>1445</v>
      </c>
      <c r="I271" s="33">
        <v>199003</v>
      </c>
      <c r="J271" s="34">
        <v>1659935</v>
      </c>
      <c r="K271" s="35">
        <v>1768900</v>
      </c>
      <c r="L271" s="36">
        <v>10</v>
      </c>
      <c r="M271" s="35">
        <v>98000000</v>
      </c>
      <c r="N271" s="38">
        <v>17689000</v>
      </c>
      <c r="O271" s="19" t="s">
        <v>1446</v>
      </c>
      <c r="P271" s="172">
        <f t="shared" si="8"/>
        <v>15920100</v>
      </c>
      <c r="Q271" s="135">
        <f t="shared" si="9"/>
        <v>132667.5</v>
      </c>
    </row>
    <row r="272" spans="1:17" x14ac:dyDescent="0.3">
      <c r="A272" s="19">
        <v>897</v>
      </c>
      <c r="B272" s="31" t="s">
        <v>1990</v>
      </c>
      <c r="C272" s="32" t="s">
        <v>1991</v>
      </c>
      <c r="D272" s="24" t="s">
        <v>1442</v>
      </c>
      <c r="E272" s="33" t="s">
        <v>1963</v>
      </c>
      <c r="F272" s="33">
        <v>5112</v>
      </c>
      <c r="G272" s="33" t="s">
        <v>1546</v>
      </c>
      <c r="H272" s="33" t="s">
        <v>1445</v>
      </c>
      <c r="I272" s="33">
        <v>199003</v>
      </c>
      <c r="J272" s="34">
        <v>1659935</v>
      </c>
      <c r="K272" s="35">
        <v>1768900</v>
      </c>
      <c r="L272" s="36">
        <v>10</v>
      </c>
      <c r="M272" s="35">
        <v>98000000</v>
      </c>
      <c r="N272" s="38">
        <v>17689000</v>
      </c>
      <c r="O272" s="19" t="s">
        <v>1446</v>
      </c>
      <c r="P272" s="172">
        <f t="shared" si="8"/>
        <v>15920100</v>
      </c>
      <c r="Q272" s="135">
        <f t="shared" si="9"/>
        <v>132667.5</v>
      </c>
    </row>
    <row r="273" spans="1:17" x14ac:dyDescent="0.3">
      <c r="A273" s="19">
        <v>898</v>
      </c>
      <c r="B273" s="31" t="s">
        <v>1992</v>
      </c>
      <c r="C273" s="32" t="s">
        <v>1993</v>
      </c>
      <c r="D273" s="24" t="s">
        <v>1442</v>
      </c>
      <c r="E273" s="33" t="s">
        <v>1963</v>
      </c>
      <c r="F273" s="33">
        <v>5112</v>
      </c>
      <c r="G273" s="33" t="s">
        <v>1546</v>
      </c>
      <c r="H273" s="33" t="s">
        <v>1445</v>
      </c>
      <c r="I273" s="33">
        <v>199003</v>
      </c>
      <c r="J273" s="34">
        <v>1659935</v>
      </c>
      <c r="K273" s="35">
        <v>1768900</v>
      </c>
      <c r="L273" s="36">
        <v>10</v>
      </c>
      <c r="M273" s="35">
        <v>98000000</v>
      </c>
      <c r="N273" s="38">
        <v>17689000</v>
      </c>
      <c r="O273" s="19" t="s">
        <v>1446</v>
      </c>
      <c r="P273" s="172">
        <f t="shared" si="8"/>
        <v>15920100</v>
      </c>
      <c r="Q273" s="135">
        <f t="shared" si="9"/>
        <v>132667.5</v>
      </c>
    </row>
    <row r="274" spans="1:17" x14ac:dyDescent="0.3">
      <c r="A274" s="19">
        <v>899</v>
      </c>
      <c r="B274" s="31" t="s">
        <v>1994</v>
      </c>
      <c r="C274" s="32" t="s">
        <v>1995</v>
      </c>
      <c r="D274" s="24" t="s">
        <v>1442</v>
      </c>
      <c r="E274" s="33" t="s">
        <v>1963</v>
      </c>
      <c r="F274" s="33">
        <v>5112</v>
      </c>
      <c r="G274" s="33" t="s">
        <v>1546</v>
      </c>
      <c r="H274" s="33" t="s">
        <v>1445</v>
      </c>
      <c r="I274" s="33">
        <v>199003</v>
      </c>
      <c r="J274" s="34">
        <v>1659935</v>
      </c>
      <c r="K274" s="35">
        <v>1768900</v>
      </c>
      <c r="L274" s="36">
        <v>10</v>
      </c>
      <c r="M274" s="35">
        <v>98000000</v>
      </c>
      <c r="N274" s="38">
        <v>17689000</v>
      </c>
      <c r="O274" s="19" t="s">
        <v>1446</v>
      </c>
      <c r="P274" s="172">
        <f t="shared" si="8"/>
        <v>15920100</v>
      </c>
      <c r="Q274" s="135">
        <f t="shared" si="9"/>
        <v>132667.5</v>
      </c>
    </row>
    <row r="275" spans="1:17" x14ac:dyDescent="0.3">
      <c r="A275" s="19">
        <v>900</v>
      </c>
      <c r="B275" s="31" t="s">
        <v>1996</v>
      </c>
      <c r="C275" s="32" t="s">
        <v>1997</v>
      </c>
      <c r="D275" s="24" t="s">
        <v>1442</v>
      </c>
      <c r="E275" s="33" t="s">
        <v>1963</v>
      </c>
      <c r="F275" s="33">
        <v>5112</v>
      </c>
      <c r="G275" s="33" t="s">
        <v>1546</v>
      </c>
      <c r="H275" s="33" t="s">
        <v>1445</v>
      </c>
      <c r="I275" s="33">
        <v>196705</v>
      </c>
      <c r="J275" s="34">
        <v>1659935</v>
      </c>
      <c r="K275" s="35">
        <v>0</v>
      </c>
      <c r="L275" s="36">
        <v>10</v>
      </c>
      <c r="M275" s="35">
        <v>98000000</v>
      </c>
      <c r="N275" s="38">
        <v>11907000</v>
      </c>
      <c r="O275" s="19" t="s">
        <v>1446</v>
      </c>
      <c r="P275" s="172">
        <f t="shared" si="8"/>
        <v>11907000</v>
      </c>
      <c r="Q275" s="135">
        <f t="shared" si="9"/>
        <v>99225</v>
      </c>
    </row>
    <row r="276" spans="1:17" x14ac:dyDescent="0.3">
      <c r="A276" s="19">
        <v>901</v>
      </c>
      <c r="B276" s="31" t="s">
        <v>1998</v>
      </c>
      <c r="C276" s="32" t="s">
        <v>1999</v>
      </c>
      <c r="D276" s="24" t="s">
        <v>1442</v>
      </c>
      <c r="E276" s="33" t="s">
        <v>1963</v>
      </c>
      <c r="F276" s="33">
        <v>5112</v>
      </c>
      <c r="G276" s="33" t="s">
        <v>1546</v>
      </c>
      <c r="H276" s="33" t="s">
        <v>1445</v>
      </c>
      <c r="I276" s="33">
        <v>199003</v>
      </c>
      <c r="J276" s="34">
        <v>1659935</v>
      </c>
      <c r="K276" s="35">
        <v>1768900</v>
      </c>
      <c r="L276" s="36">
        <v>10</v>
      </c>
      <c r="M276" s="35">
        <v>98000000</v>
      </c>
      <c r="N276" s="38">
        <v>17689000</v>
      </c>
      <c r="O276" s="19" t="s">
        <v>1446</v>
      </c>
      <c r="P276" s="172">
        <f t="shared" si="8"/>
        <v>15920100</v>
      </c>
      <c r="Q276" s="135">
        <f t="shared" si="9"/>
        <v>132667.5</v>
      </c>
    </row>
    <row r="277" spans="1:17" x14ac:dyDescent="0.3">
      <c r="A277" s="19">
        <v>902</v>
      </c>
      <c r="B277" s="31" t="s">
        <v>2000</v>
      </c>
      <c r="C277" s="32" t="s">
        <v>2001</v>
      </c>
      <c r="D277" s="24" t="s">
        <v>1442</v>
      </c>
      <c r="E277" s="33" t="s">
        <v>1963</v>
      </c>
      <c r="F277" s="33">
        <v>5112</v>
      </c>
      <c r="G277" s="33" t="s">
        <v>1546</v>
      </c>
      <c r="H277" s="33" t="s">
        <v>1445</v>
      </c>
      <c r="I277" s="33">
        <v>196705</v>
      </c>
      <c r="J277" s="34">
        <v>1659935</v>
      </c>
      <c r="K277" s="35">
        <v>0</v>
      </c>
      <c r="L277" s="36">
        <v>10</v>
      </c>
      <c r="M277" s="35">
        <v>98000000</v>
      </c>
      <c r="N277" s="38">
        <v>11907000</v>
      </c>
      <c r="O277" s="19" t="s">
        <v>1446</v>
      </c>
      <c r="P277" s="172">
        <f t="shared" si="8"/>
        <v>11907000</v>
      </c>
      <c r="Q277" s="135">
        <f t="shared" si="9"/>
        <v>99225</v>
      </c>
    </row>
    <row r="278" spans="1:17" x14ac:dyDescent="0.3">
      <c r="A278" s="19">
        <v>903</v>
      </c>
      <c r="B278" s="31" t="s">
        <v>2002</v>
      </c>
      <c r="C278" s="32" t="s">
        <v>2003</v>
      </c>
      <c r="D278" s="24" t="s">
        <v>1442</v>
      </c>
      <c r="E278" s="33" t="s">
        <v>1963</v>
      </c>
      <c r="F278" s="33">
        <v>5112</v>
      </c>
      <c r="G278" s="33" t="s">
        <v>1546</v>
      </c>
      <c r="H278" s="33" t="s">
        <v>1445</v>
      </c>
      <c r="I278" s="33">
        <v>196705</v>
      </c>
      <c r="J278" s="34">
        <v>1659935</v>
      </c>
      <c r="K278" s="35">
        <v>0</v>
      </c>
      <c r="L278" s="36">
        <v>10</v>
      </c>
      <c r="M278" s="35">
        <v>98000000</v>
      </c>
      <c r="N278" s="38">
        <v>11907000</v>
      </c>
      <c r="O278" s="19" t="s">
        <v>1446</v>
      </c>
      <c r="P278" s="172">
        <f t="shared" si="8"/>
        <v>11907000</v>
      </c>
      <c r="Q278" s="135">
        <f t="shared" si="9"/>
        <v>99225</v>
      </c>
    </row>
    <row r="279" spans="1:17" x14ac:dyDescent="0.3">
      <c r="A279" s="19">
        <v>904</v>
      </c>
      <c r="B279" s="31" t="s">
        <v>2004</v>
      </c>
      <c r="C279" s="32" t="s">
        <v>2005</v>
      </c>
      <c r="D279" s="24" t="s">
        <v>1442</v>
      </c>
      <c r="E279" s="33" t="s">
        <v>1963</v>
      </c>
      <c r="F279" s="33">
        <v>5112</v>
      </c>
      <c r="G279" s="33" t="s">
        <v>1546</v>
      </c>
      <c r="H279" s="33" t="s">
        <v>1445</v>
      </c>
      <c r="I279" s="33">
        <v>196705</v>
      </c>
      <c r="J279" s="34">
        <v>1659935</v>
      </c>
      <c r="K279" s="35">
        <v>0</v>
      </c>
      <c r="L279" s="36">
        <v>10</v>
      </c>
      <c r="M279" s="35">
        <v>98000000</v>
      </c>
      <c r="N279" s="38">
        <v>11907000</v>
      </c>
      <c r="O279" s="19" t="s">
        <v>1446</v>
      </c>
      <c r="P279" s="172">
        <f t="shared" si="8"/>
        <v>11907000</v>
      </c>
      <c r="Q279" s="135">
        <f t="shared" si="9"/>
        <v>99225</v>
      </c>
    </row>
    <row r="280" spans="1:17" x14ac:dyDescent="0.3">
      <c r="A280" s="19">
        <v>905</v>
      </c>
      <c r="B280" s="31" t="s">
        <v>2006</v>
      </c>
      <c r="C280" s="32" t="s">
        <v>2007</v>
      </c>
      <c r="D280" s="24" t="s">
        <v>1442</v>
      </c>
      <c r="E280" s="33" t="s">
        <v>1963</v>
      </c>
      <c r="F280" s="33">
        <v>5112</v>
      </c>
      <c r="G280" s="33" t="s">
        <v>1546</v>
      </c>
      <c r="H280" s="33" t="s">
        <v>1445</v>
      </c>
      <c r="I280" s="33">
        <v>196705</v>
      </c>
      <c r="J280" s="34">
        <v>1659935</v>
      </c>
      <c r="K280" s="35">
        <v>0</v>
      </c>
      <c r="L280" s="36">
        <v>10</v>
      </c>
      <c r="M280" s="35">
        <v>98000000</v>
      </c>
      <c r="N280" s="38">
        <v>11907000</v>
      </c>
      <c r="O280" s="19" t="s">
        <v>1446</v>
      </c>
      <c r="P280" s="172">
        <f t="shared" si="8"/>
        <v>11907000</v>
      </c>
      <c r="Q280" s="135">
        <f t="shared" si="9"/>
        <v>99225</v>
      </c>
    </row>
    <row r="281" spans="1:17" x14ac:dyDescent="0.3">
      <c r="A281" s="19">
        <v>906</v>
      </c>
      <c r="B281" s="31" t="s">
        <v>2008</v>
      </c>
      <c r="C281" s="32" t="s">
        <v>2009</v>
      </c>
      <c r="D281" s="24" t="s">
        <v>1442</v>
      </c>
      <c r="E281" s="33" t="s">
        <v>1963</v>
      </c>
      <c r="F281" s="33">
        <v>5112</v>
      </c>
      <c r="G281" s="33" t="s">
        <v>1546</v>
      </c>
      <c r="H281" s="33" t="s">
        <v>1445</v>
      </c>
      <c r="I281" s="33">
        <v>199003</v>
      </c>
      <c r="J281" s="34">
        <v>2566684</v>
      </c>
      <c r="K281" s="35">
        <v>1768900</v>
      </c>
      <c r="L281" s="36">
        <v>10</v>
      </c>
      <c r="M281" s="35">
        <v>98000000</v>
      </c>
      <c r="N281" s="38">
        <v>17689000</v>
      </c>
      <c r="O281" s="19" t="s">
        <v>1446</v>
      </c>
      <c r="P281" s="172">
        <f t="shared" si="8"/>
        <v>15920100</v>
      </c>
      <c r="Q281" s="135">
        <f t="shared" si="9"/>
        <v>132667.5</v>
      </c>
    </row>
    <row r="282" spans="1:17" x14ac:dyDescent="0.3">
      <c r="A282" s="19">
        <v>907</v>
      </c>
      <c r="B282" s="31" t="s">
        <v>2010</v>
      </c>
      <c r="C282" s="32" t="s">
        <v>2011</v>
      </c>
      <c r="D282" s="24" t="s">
        <v>1442</v>
      </c>
      <c r="E282" s="33" t="s">
        <v>1963</v>
      </c>
      <c r="F282" s="33">
        <v>5112</v>
      </c>
      <c r="G282" s="33" t="s">
        <v>1546</v>
      </c>
      <c r="H282" s="33" t="s">
        <v>1445</v>
      </c>
      <c r="I282" s="33">
        <v>196705</v>
      </c>
      <c r="J282" s="34">
        <v>2566684</v>
      </c>
      <c r="K282" s="35">
        <v>0</v>
      </c>
      <c r="L282" s="36">
        <v>10</v>
      </c>
      <c r="M282" s="35">
        <v>98000000</v>
      </c>
      <c r="N282" s="38">
        <v>11907000</v>
      </c>
      <c r="O282" s="19" t="s">
        <v>1446</v>
      </c>
      <c r="P282" s="172">
        <f t="shared" si="8"/>
        <v>11907000</v>
      </c>
      <c r="Q282" s="135">
        <f t="shared" si="9"/>
        <v>99225</v>
      </c>
    </row>
    <row r="283" spans="1:17" x14ac:dyDescent="0.3">
      <c r="A283" s="19">
        <v>908</v>
      </c>
      <c r="B283" s="31" t="s">
        <v>2012</v>
      </c>
      <c r="C283" s="32" t="s">
        <v>2013</v>
      </c>
      <c r="D283" s="24" t="s">
        <v>1442</v>
      </c>
      <c r="E283" s="33" t="s">
        <v>1963</v>
      </c>
      <c r="F283" s="33">
        <v>5112</v>
      </c>
      <c r="G283" s="33" t="s">
        <v>1546</v>
      </c>
      <c r="H283" s="33" t="s">
        <v>1445</v>
      </c>
      <c r="I283" s="33">
        <v>199003</v>
      </c>
      <c r="J283" s="34">
        <v>1659910</v>
      </c>
      <c r="K283" s="35">
        <v>1768900</v>
      </c>
      <c r="L283" s="36">
        <v>10</v>
      </c>
      <c r="M283" s="35">
        <v>98000000</v>
      </c>
      <c r="N283" s="38">
        <v>17689000</v>
      </c>
      <c r="O283" s="19" t="s">
        <v>1446</v>
      </c>
      <c r="P283" s="172">
        <f t="shared" si="8"/>
        <v>15920100</v>
      </c>
      <c r="Q283" s="135">
        <f t="shared" si="9"/>
        <v>132667.5</v>
      </c>
    </row>
    <row r="284" spans="1:17" x14ac:dyDescent="0.3">
      <c r="A284" s="19">
        <v>909</v>
      </c>
      <c r="B284" s="31" t="s">
        <v>2014</v>
      </c>
      <c r="C284" s="32" t="s">
        <v>2015</v>
      </c>
      <c r="D284" s="24" t="s">
        <v>1442</v>
      </c>
      <c r="E284" s="33" t="s">
        <v>1963</v>
      </c>
      <c r="F284" s="33">
        <v>5112</v>
      </c>
      <c r="G284" s="33" t="s">
        <v>1546</v>
      </c>
      <c r="H284" s="33" t="s">
        <v>1445</v>
      </c>
      <c r="I284" s="33">
        <v>196705</v>
      </c>
      <c r="J284" s="34">
        <v>619464</v>
      </c>
      <c r="K284" s="35">
        <v>0</v>
      </c>
      <c r="L284" s="36">
        <v>10</v>
      </c>
      <c r="M284" s="35">
        <v>98000000</v>
      </c>
      <c r="N284" s="38">
        <v>11907000</v>
      </c>
      <c r="O284" s="19" t="s">
        <v>1446</v>
      </c>
      <c r="P284" s="172">
        <f t="shared" si="8"/>
        <v>11907000</v>
      </c>
      <c r="Q284" s="135">
        <f t="shared" si="9"/>
        <v>99225</v>
      </c>
    </row>
    <row r="285" spans="1:17" x14ac:dyDescent="0.3">
      <c r="A285" s="19">
        <v>910</v>
      </c>
      <c r="B285" s="31" t="s">
        <v>2016</v>
      </c>
      <c r="C285" s="32" t="s">
        <v>2017</v>
      </c>
      <c r="D285" s="24" t="s">
        <v>1442</v>
      </c>
      <c r="E285" s="33" t="s">
        <v>1963</v>
      </c>
      <c r="F285" s="33">
        <v>5112</v>
      </c>
      <c r="G285" s="33" t="s">
        <v>1546</v>
      </c>
      <c r="H285" s="33" t="s">
        <v>1445</v>
      </c>
      <c r="I285" s="33">
        <v>196705</v>
      </c>
      <c r="J285" s="34">
        <v>619464</v>
      </c>
      <c r="K285" s="35">
        <v>0</v>
      </c>
      <c r="L285" s="36">
        <v>10</v>
      </c>
      <c r="M285" s="35">
        <v>98000000</v>
      </c>
      <c r="N285" s="38">
        <v>11907000</v>
      </c>
      <c r="O285" s="19" t="s">
        <v>1446</v>
      </c>
      <c r="P285" s="172">
        <f t="shared" si="8"/>
        <v>11907000</v>
      </c>
      <c r="Q285" s="135">
        <f t="shared" si="9"/>
        <v>99225</v>
      </c>
    </row>
    <row r="286" spans="1:17" x14ac:dyDescent="0.3">
      <c r="A286" s="19">
        <v>911</v>
      </c>
      <c r="B286" s="31" t="s">
        <v>2018</v>
      </c>
      <c r="C286" s="32" t="s">
        <v>2019</v>
      </c>
      <c r="D286" s="24" t="s">
        <v>1442</v>
      </c>
      <c r="E286" s="33" t="s">
        <v>1963</v>
      </c>
      <c r="F286" s="33">
        <v>5112</v>
      </c>
      <c r="G286" s="33" t="s">
        <v>1546</v>
      </c>
      <c r="H286" s="33" t="s">
        <v>1445</v>
      </c>
      <c r="I286" s="33">
        <v>196705</v>
      </c>
      <c r="J286" s="34">
        <v>619464</v>
      </c>
      <c r="K286" s="35">
        <v>0</v>
      </c>
      <c r="L286" s="36">
        <v>10</v>
      </c>
      <c r="M286" s="35">
        <v>98000000</v>
      </c>
      <c r="N286" s="38">
        <v>11907000</v>
      </c>
      <c r="O286" s="19" t="s">
        <v>1446</v>
      </c>
      <c r="P286" s="172">
        <f t="shared" si="8"/>
        <v>11907000</v>
      </c>
      <c r="Q286" s="135">
        <f t="shared" si="9"/>
        <v>99225</v>
      </c>
    </row>
    <row r="287" spans="1:17" x14ac:dyDescent="0.3">
      <c r="A287" s="19">
        <v>912</v>
      </c>
      <c r="B287" s="31" t="s">
        <v>2020</v>
      </c>
      <c r="C287" s="32" t="s">
        <v>2021</v>
      </c>
      <c r="D287" s="24" t="s">
        <v>1442</v>
      </c>
      <c r="E287" s="33" t="s">
        <v>1963</v>
      </c>
      <c r="F287" s="33">
        <v>5112</v>
      </c>
      <c r="G287" s="33" t="s">
        <v>1546</v>
      </c>
      <c r="H287" s="33" t="s">
        <v>1445</v>
      </c>
      <c r="I287" s="33">
        <v>196705</v>
      </c>
      <c r="J287" s="34">
        <v>619464</v>
      </c>
      <c r="K287" s="35">
        <v>0</v>
      </c>
      <c r="L287" s="36">
        <v>10</v>
      </c>
      <c r="M287" s="35">
        <v>98000000</v>
      </c>
      <c r="N287" s="38">
        <v>11907000</v>
      </c>
      <c r="O287" s="19" t="s">
        <v>1446</v>
      </c>
      <c r="P287" s="172">
        <f t="shared" si="8"/>
        <v>11907000</v>
      </c>
      <c r="Q287" s="135">
        <f t="shared" si="9"/>
        <v>99225</v>
      </c>
    </row>
    <row r="288" spans="1:17" x14ac:dyDescent="0.3">
      <c r="A288" s="19">
        <v>913</v>
      </c>
      <c r="B288" s="31" t="s">
        <v>2022</v>
      </c>
      <c r="C288" s="32" t="s">
        <v>2023</v>
      </c>
      <c r="D288" s="24" t="s">
        <v>1442</v>
      </c>
      <c r="E288" s="33" t="s">
        <v>1963</v>
      </c>
      <c r="F288" s="33">
        <v>5112</v>
      </c>
      <c r="G288" s="33" t="s">
        <v>1546</v>
      </c>
      <c r="H288" s="33" t="s">
        <v>1445</v>
      </c>
      <c r="I288" s="33">
        <v>196705</v>
      </c>
      <c r="J288" s="34">
        <v>619464</v>
      </c>
      <c r="K288" s="35">
        <v>0</v>
      </c>
      <c r="L288" s="36">
        <v>10</v>
      </c>
      <c r="M288" s="35">
        <v>98000000</v>
      </c>
      <c r="N288" s="38">
        <v>11907000</v>
      </c>
      <c r="O288" s="19" t="s">
        <v>1446</v>
      </c>
      <c r="P288" s="172">
        <f t="shared" si="8"/>
        <v>11907000</v>
      </c>
      <c r="Q288" s="135">
        <f t="shared" si="9"/>
        <v>99225</v>
      </c>
    </row>
    <row r="289" spans="1:17" x14ac:dyDescent="0.3">
      <c r="A289" s="19">
        <v>914</v>
      </c>
      <c r="B289" s="31" t="s">
        <v>2024</v>
      </c>
      <c r="C289" s="32" t="s">
        <v>2025</v>
      </c>
      <c r="D289" s="24" t="s">
        <v>1442</v>
      </c>
      <c r="E289" s="33" t="s">
        <v>1963</v>
      </c>
      <c r="F289" s="33">
        <v>5112</v>
      </c>
      <c r="G289" s="33" t="s">
        <v>1546</v>
      </c>
      <c r="H289" s="33" t="s">
        <v>1445</v>
      </c>
      <c r="I289" s="33">
        <v>196705</v>
      </c>
      <c r="J289" s="34">
        <v>619464</v>
      </c>
      <c r="K289" s="35">
        <v>0</v>
      </c>
      <c r="L289" s="36">
        <v>10</v>
      </c>
      <c r="M289" s="35">
        <v>98000000</v>
      </c>
      <c r="N289" s="38">
        <v>11907000</v>
      </c>
      <c r="O289" s="19" t="s">
        <v>1446</v>
      </c>
      <c r="P289" s="172">
        <f t="shared" si="8"/>
        <v>11907000</v>
      </c>
      <c r="Q289" s="135">
        <f t="shared" si="9"/>
        <v>99225</v>
      </c>
    </row>
    <row r="290" spans="1:17" x14ac:dyDescent="0.3">
      <c r="A290" s="19">
        <v>915</v>
      </c>
      <c r="B290" s="31" t="s">
        <v>2026</v>
      </c>
      <c r="C290" s="32" t="s">
        <v>2027</v>
      </c>
      <c r="D290" s="24" t="s">
        <v>1442</v>
      </c>
      <c r="E290" s="33" t="s">
        <v>1963</v>
      </c>
      <c r="F290" s="33">
        <v>5112</v>
      </c>
      <c r="G290" s="33" t="s">
        <v>1546</v>
      </c>
      <c r="H290" s="33" t="s">
        <v>1445</v>
      </c>
      <c r="I290" s="33">
        <v>199003</v>
      </c>
      <c r="J290" s="34">
        <v>1526213</v>
      </c>
      <c r="K290" s="35">
        <v>1768900</v>
      </c>
      <c r="L290" s="36">
        <v>10</v>
      </c>
      <c r="M290" s="35">
        <v>98000000</v>
      </c>
      <c r="N290" s="38">
        <v>17689000</v>
      </c>
      <c r="O290" s="19" t="s">
        <v>1446</v>
      </c>
      <c r="P290" s="172">
        <f t="shared" si="8"/>
        <v>15920100</v>
      </c>
      <c r="Q290" s="135">
        <f t="shared" si="9"/>
        <v>132667.5</v>
      </c>
    </row>
    <row r="291" spans="1:17" x14ac:dyDescent="0.3">
      <c r="A291" s="19">
        <v>916</v>
      </c>
      <c r="B291" s="31" t="s">
        <v>2028</v>
      </c>
      <c r="C291" s="32" t="s">
        <v>2029</v>
      </c>
      <c r="D291" s="24" t="s">
        <v>1442</v>
      </c>
      <c r="E291" s="33" t="s">
        <v>1963</v>
      </c>
      <c r="F291" s="33">
        <v>5112</v>
      </c>
      <c r="G291" s="33" t="s">
        <v>1546</v>
      </c>
      <c r="H291" s="33" t="s">
        <v>1445</v>
      </c>
      <c r="I291" s="33">
        <v>199003</v>
      </c>
      <c r="J291" s="34">
        <v>1526213</v>
      </c>
      <c r="K291" s="35">
        <v>1768900</v>
      </c>
      <c r="L291" s="36">
        <v>10</v>
      </c>
      <c r="M291" s="35">
        <v>98000000</v>
      </c>
      <c r="N291" s="38">
        <v>17689000</v>
      </c>
      <c r="O291" s="19" t="s">
        <v>1446</v>
      </c>
      <c r="P291" s="172">
        <f t="shared" si="8"/>
        <v>15920100</v>
      </c>
      <c r="Q291" s="135">
        <f t="shared" si="9"/>
        <v>132667.5</v>
      </c>
    </row>
    <row r="292" spans="1:17" x14ac:dyDescent="0.3">
      <c r="A292" s="19">
        <v>917</v>
      </c>
      <c r="B292" s="31" t="s">
        <v>2030</v>
      </c>
      <c r="C292" s="32" t="s">
        <v>2031</v>
      </c>
      <c r="D292" s="24" t="s">
        <v>1442</v>
      </c>
      <c r="E292" s="33" t="s">
        <v>1963</v>
      </c>
      <c r="F292" s="33">
        <v>5112</v>
      </c>
      <c r="G292" s="33" t="s">
        <v>1546</v>
      </c>
      <c r="H292" s="33" t="s">
        <v>1445</v>
      </c>
      <c r="I292" s="33">
        <v>199003</v>
      </c>
      <c r="J292" s="34">
        <v>1526213</v>
      </c>
      <c r="K292" s="35">
        <v>1768900</v>
      </c>
      <c r="L292" s="36">
        <v>10</v>
      </c>
      <c r="M292" s="35">
        <v>98000000</v>
      </c>
      <c r="N292" s="38">
        <v>17689000</v>
      </c>
      <c r="O292" s="19" t="s">
        <v>1446</v>
      </c>
      <c r="P292" s="172">
        <f t="shared" si="8"/>
        <v>15920100</v>
      </c>
      <c r="Q292" s="135">
        <f t="shared" si="9"/>
        <v>132667.5</v>
      </c>
    </row>
    <row r="293" spans="1:17" x14ac:dyDescent="0.3">
      <c r="A293" s="19">
        <v>918</v>
      </c>
      <c r="B293" s="31" t="s">
        <v>2032</v>
      </c>
      <c r="C293" s="32" t="s">
        <v>2033</v>
      </c>
      <c r="D293" s="24" t="s">
        <v>1442</v>
      </c>
      <c r="E293" s="33" t="s">
        <v>1963</v>
      </c>
      <c r="F293" s="33">
        <v>5112</v>
      </c>
      <c r="G293" s="33" t="s">
        <v>1546</v>
      </c>
      <c r="H293" s="33" t="s">
        <v>1445</v>
      </c>
      <c r="I293" s="33">
        <v>196705</v>
      </c>
      <c r="J293" s="34">
        <v>619464</v>
      </c>
      <c r="K293" s="35">
        <v>0</v>
      </c>
      <c r="L293" s="36">
        <v>10</v>
      </c>
      <c r="M293" s="35">
        <v>98000000</v>
      </c>
      <c r="N293" s="38">
        <v>11907000</v>
      </c>
      <c r="O293" s="19" t="s">
        <v>1446</v>
      </c>
      <c r="P293" s="172">
        <f t="shared" si="8"/>
        <v>11907000</v>
      </c>
      <c r="Q293" s="135">
        <f t="shared" si="9"/>
        <v>99225</v>
      </c>
    </row>
    <row r="294" spans="1:17" x14ac:dyDescent="0.3">
      <c r="A294" s="19">
        <v>919</v>
      </c>
      <c r="B294" s="31" t="s">
        <v>2034</v>
      </c>
      <c r="C294" s="32" t="s">
        <v>2035</v>
      </c>
      <c r="D294" s="24" t="s">
        <v>1442</v>
      </c>
      <c r="E294" s="33" t="s">
        <v>1963</v>
      </c>
      <c r="F294" s="33">
        <v>5112</v>
      </c>
      <c r="G294" s="33" t="s">
        <v>1546</v>
      </c>
      <c r="H294" s="33" t="s">
        <v>1445</v>
      </c>
      <c r="I294" s="33">
        <v>196705</v>
      </c>
      <c r="J294" s="34">
        <v>619464</v>
      </c>
      <c r="K294" s="35">
        <v>0</v>
      </c>
      <c r="L294" s="36">
        <v>10</v>
      </c>
      <c r="M294" s="35">
        <v>98000000</v>
      </c>
      <c r="N294" s="38">
        <v>11907000</v>
      </c>
      <c r="O294" s="19" t="s">
        <v>1446</v>
      </c>
      <c r="P294" s="172">
        <f t="shared" si="8"/>
        <v>11907000</v>
      </c>
      <c r="Q294" s="135">
        <f t="shared" si="9"/>
        <v>99225</v>
      </c>
    </row>
    <row r="295" spans="1:17" x14ac:dyDescent="0.3">
      <c r="A295" s="19">
        <v>920</v>
      </c>
      <c r="B295" s="31" t="s">
        <v>2036</v>
      </c>
      <c r="C295" s="32" t="s">
        <v>2037</v>
      </c>
      <c r="D295" s="24" t="s">
        <v>1442</v>
      </c>
      <c r="E295" s="33" t="s">
        <v>1963</v>
      </c>
      <c r="F295" s="33">
        <v>5112</v>
      </c>
      <c r="G295" s="33" t="s">
        <v>1546</v>
      </c>
      <c r="H295" s="33" t="s">
        <v>1445</v>
      </c>
      <c r="I295" s="33">
        <v>199003</v>
      </c>
      <c r="J295" s="34">
        <v>1526213</v>
      </c>
      <c r="K295" s="35">
        <v>1768900</v>
      </c>
      <c r="L295" s="36">
        <v>10</v>
      </c>
      <c r="M295" s="35">
        <v>98000000</v>
      </c>
      <c r="N295" s="38">
        <v>17689000</v>
      </c>
      <c r="O295" s="19" t="s">
        <v>1446</v>
      </c>
      <c r="P295" s="172">
        <f t="shared" si="8"/>
        <v>15920100</v>
      </c>
      <c r="Q295" s="135">
        <f t="shared" si="9"/>
        <v>132667.5</v>
      </c>
    </row>
    <row r="296" spans="1:17" x14ac:dyDescent="0.3">
      <c r="A296" s="19">
        <v>921</v>
      </c>
      <c r="B296" s="31" t="s">
        <v>2038</v>
      </c>
      <c r="C296" s="32" t="s">
        <v>2039</v>
      </c>
      <c r="D296" s="24" t="s">
        <v>1442</v>
      </c>
      <c r="E296" s="33" t="s">
        <v>1963</v>
      </c>
      <c r="F296" s="33">
        <v>5112</v>
      </c>
      <c r="G296" s="33" t="s">
        <v>1546</v>
      </c>
      <c r="H296" s="33" t="s">
        <v>1445</v>
      </c>
      <c r="I296" s="33">
        <v>196705</v>
      </c>
      <c r="J296" s="34">
        <v>1526213</v>
      </c>
      <c r="K296" s="35">
        <v>0</v>
      </c>
      <c r="L296" s="36">
        <v>10</v>
      </c>
      <c r="M296" s="35">
        <v>98000000</v>
      </c>
      <c r="N296" s="38">
        <v>11907000</v>
      </c>
      <c r="O296" s="19" t="s">
        <v>1446</v>
      </c>
      <c r="P296" s="172">
        <f t="shared" si="8"/>
        <v>11907000</v>
      </c>
      <c r="Q296" s="135">
        <f t="shared" si="9"/>
        <v>99225</v>
      </c>
    </row>
    <row r="297" spans="1:17" x14ac:dyDescent="0.3">
      <c r="A297" s="19">
        <v>922</v>
      </c>
      <c r="B297" s="31" t="s">
        <v>2040</v>
      </c>
      <c r="C297" s="32" t="s">
        <v>2041</v>
      </c>
      <c r="D297" s="24" t="s">
        <v>1442</v>
      </c>
      <c r="E297" s="33" t="s">
        <v>1963</v>
      </c>
      <c r="F297" s="33">
        <v>5112</v>
      </c>
      <c r="G297" s="33" t="s">
        <v>1546</v>
      </c>
      <c r="H297" s="33" t="s">
        <v>1445</v>
      </c>
      <c r="I297" s="33">
        <v>199003</v>
      </c>
      <c r="J297" s="34">
        <v>1526213</v>
      </c>
      <c r="K297" s="35">
        <v>1768900</v>
      </c>
      <c r="L297" s="36">
        <v>10</v>
      </c>
      <c r="M297" s="35">
        <v>98000000</v>
      </c>
      <c r="N297" s="38">
        <v>17689000</v>
      </c>
      <c r="O297" s="19" t="s">
        <v>1446</v>
      </c>
      <c r="P297" s="172">
        <f t="shared" si="8"/>
        <v>15920100</v>
      </c>
      <c r="Q297" s="135">
        <f t="shared" si="9"/>
        <v>132667.5</v>
      </c>
    </row>
    <row r="298" spans="1:17" x14ac:dyDescent="0.3">
      <c r="A298" s="19">
        <v>923</v>
      </c>
      <c r="B298" s="31" t="s">
        <v>2042</v>
      </c>
      <c r="C298" s="32" t="s">
        <v>2043</v>
      </c>
      <c r="D298" s="24" t="s">
        <v>1442</v>
      </c>
      <c r="E298" s="33" t="s">
        <v>1963</v>
      </c>
      <c r="F298" s="33">
        <v>5112</v>
      </c>
      <c r="G298" s="33" t="s">
        <v>1546</v>
      </c>
      <c r="H298" s="33" t="s">
        <v>1445</v>
      </c>
      <c r="I298" s="33">
        <v>199003</v>
      </c>
      <c r="J298" s="34">
        <v>1526213</v>
      </c>
      <c r="K298" s="35">
        <v>1768900</v>
      </c>
      <c r="L298" s="36">
        <v>10</v>
      </c>
      <c r="M298" s="35">
        <v>98000000</v>
      </c>
      <c r="N298" s="38">
        <v>17689000</v>
      </c>
      <c r="O298" s="19" t="s">
        <v>1446</v>
      </c>
      <c r="P298" s="172">
        <f t="shared" si="8"/>
        <v>15920100</v>
      </c>
      <c r="Q298" s="135">
        <f t="shared" si="9"/>
        <v>132667.5</v>
      </c>
    </row>
    <row r="299" spans="1:17" x14ac:dyDescent="0.3">
      <c r="A299" s="19">
        <v>924</v>
      </c>
      <c r="B299" s="31" t="s">
        <v>2044</v>
      </c>
      <c r="C299" s="32" t="s">
        <v>2045</v>
      </c>
      <c r="D299" s="24" t="s">
        <v>1442</v>
      </c>
      <c r="E299" s="33" t="s">
        <v>1963</v>
      </c>
      <c r="F299" s="33">
        <v>5112</v>
      </c>
      <c r="G299" s="33" t="s">
        <v>1546</v>
      </c>
      <c r="H299" s="33" t="s">
        <v>1445</v>
      </c>
      <c r="I299" s="33">
        <v>196705</v>
      </c>
      <c r="J299" s="34">
        <v>1526213</v>
      </c>
      <c r="K299" s="35">
        <v>0</v>
      </c>
      <c r="L299" s="36">
        <v>10</v>
      </c>
      <c r="M299" s="35">
        <v>98000000</v>
      </c>
      <c r="N299" s="38">
        <v>11907000</v>
      </c>
      <c r="O299" s="19" t="s">
        <v>1446</v>
      </c>
      <c r="P299" s="172">
        <f t="shared" si="8"/>
        <v>11907000</v>
      </c>
      <c r="Q299" s="135">
        <f t="shared" si="9"/>
        <v>99225</v>
      </c>
    </row>
    <row r="300" spans="1:17" x14ac:dyDescent="0.3">
      <c r="A300" s="19">
        <v>925</v>
      </c>
      <c r="B300" s="31" t="s">
        <v>2046</v>
      </c>
      <c r="C300" s="32" t="s">
        <v>2047</v>
      </c>
      <c r="D300" s="24" t="s">
        <v>1442</v>
      </c>
      <c r="E300" s="33" t="s">
        <v>1963</v>
      </c>
      <c r="F300" s="33">
        <v>5112</v>
      </c>
      <c r="G300" s="33" t="s">
        <v>1546</v>
      </c>
      <c r="H300" s="33" t="s">
        <v>1445</v>
      </c>
      <c r="I300" s="33">
        <v>196705</v>
      </c>
      <c r="J300" s="34">
        <v>1526213</v>
      </c>
      <c r="K300" s="35">
        <v>0</v>
      </c>
      <c r="L300" s="36">
        <v>10</v>
      </c>
      <c r="M300" s="35">
        <v>98000000</v>
      </c>
      <c r="N300" s="38">
        <v>11907000</v>
      </c>
      <c r="O300" s="19" t="s">
        <v>1446</v>
      </c>
      <c r="P300" s="172">
        <f t="shared" si="8"/>
        <v>11907000</v>
      </c>
      <c r="Q300" s="135">
        <f t="shared" si="9"/>
        <v>99225</v>
      </c>
    </row>
    <row r="301" spans="1:17" x14ac:dyDescent="0.3">
      <c r="A301" s="19">
        <v>926</v>
      </c>
      <c r="B301" s="31" t="s">
        <v>2048</v>
      </c>
      <c r="C301" s="32" t="s">
        <v>2049</v>
      </c>
      <c r="D301" s="24" t="s">
        <v>1442</v>
      </c>
      <c r="E301" s="33" t="s">
        <v>1963</v>
      </c>
      <c r="F301" s="33">
        <v>5112</v>
      </c>
      <c r="G301" s="33" t="s">
        <v>1546</v>
      </c>
      <c r="H301" s="33" t="s">
        <v>1445</v>
      </c>
      <c r="I301" s="33">
        <v>196705</v>
      </c>
      <c r="J301" s="34">
        <v>1526213</v>
      </c>
      <c r="K301" s="35">
        <v>0</v>
      </c>
      <c r="L301" s="36">
        <v>10</v>
      </c>
      <c r="M301" s="35">
        <v>98000000</v>
      </c>
      <c r="N301" s="38">
        <v>11907000</v>
      </c>
      <c r="O301" s="19" t="s">
        <v>1446</v>
      </c>
      <c r="P301" s="172">
        <f t="shared" si="8"/>
        <v>11907000</v>
      </c>
      <c r="Q301" s="135">
        <f t="shared" si="9"/>
        <v>99225</v>
      </c>
    </row>
    <row r="302" spans="1:17" x14ac:dyDescent="0.3">
      <c r="A302" s="19">
        <v>927</v>
      </c>
      <c r="B302" s="31" t="s">
        <v>2050</v>
      </c>
      <c r="C302" s="32" t="s">
        <v>2051</v>
      </c>
      <c r="D302" s="24" t="s">
        <v>1442</v>
      </c>
      <c r="E302" s="33" t="s">
        <v>1963</v>
      </c>
      <c r="F302" s="33">
        <v>5112</v>
      </c>
      <c r="G302" s="33" t="s">
        <v>1546</v>
      </c>
      <c r="H302" s="33" t="s">
        <v>1445</v>
      </c>
      <c r="I302" s="33">
        <v>196705</v>
      </c>
      <c r="J302" s="34">
        <v>1526213</v>
      </c>
      <c r="K302" s="35">
        <v>0</v>
      </c>
      <c r="L302" s="36">
        <v>10</v>
      </c>
      <c r="M302" s="35">
        <v>98000000</v>
      </c>
      <c r="N302" s="38">
        <v>11907000</v>
      </c>
      <c r="O302" s="19" t="s">
        <v>1446</v>
      </c>
      <c r="P302" s="172">
        <f t="shared" si="8"/>
        <v>11907000</v>
      </c>
      <c r="Q302" s="135">
        <f t="shared" si="9"/>
        <v>99225</v>
      </c>
    </row>
    <row r="303" spans="1:17" x14ac:dyDescent="0.3">
      <c r="A303" s="19">
        <v>928</v>
      </c>
      <c r="B303" s="31" t="s">
        <v>2052</v>
      </c>
      <c r="C303" s="32" t="s">
        <v>2053</v>
      </c>
      <c r="D303" s="24" t="s">
        <v>1442</v>
      </c>
      <c r="E303" s="33" t="s">
        <v>1963</v>
      </c>
      <c r="F303" s="33">
        <v>5112</v>
      </c>
      <c r="G303" s="33" t="s">
        <v>1546</v>
      </c>
      <c r="H303" s="33" t="s">
        <v>1445</v>
      </c>
      <c r="I303" s="33">
        <v>196705</v>
      </c>
      <c r="J303" s="34">
        <v>1526213</v>
      </c>
      <c r="K303" s="35">
        <v>0</v>
      </c>
      <c r="L303" s="36">
        <v>10</v>
      </c>
      <c r="M303" s="35">
        <v>98000000</v>
      </c>
      <c r="N303" s="38">
        <v>11907000</v>
      </c>
      <c r="O303" s="19" t="s">
        <v>1446</v>
      </c>
      <c r="P303" s="172">
        <f t="shared" si="8"/>
        <v>11907000</v>
      </c>
      <c r="Q303" s="135">
        <f t="shared" si="9"/>
        <v>99225</v>
      </c>
    </row>
    <row r="304" spans="1:17" x14ac:dyDescent="0.3">
      <c r="A304" s="19">
        <v>929</v>
      </c>
      <c r="B304" s="31" t="s">
        <v>2054</v>
      </c>
      <c r="C304" s="32" t="s">
        <v>2055</v>
      </c>
      <c r="D304" s="24" t="s">
        <v>1442</v>
      </c>
      <c r="E304" s="33" t="s">
        <v>1963</v>
      </c>
      <c r="F304" s="33">
        <v>5112</v>
      </c>
      <c r="G304" s="33" t="s">
        <v>1546</v>
      </c>
      <c r="H304" s="33" t="s">
        <v>1445</v>
      </c>
      <c r="I304" s="33">
        <v>196705</v>
      </c>
      <c r="J304" s="34">
        <v>1526213</v>
      </c>
      <c r="K304" s="35">
        <v>0</v>
      </c>
      <c r="L304" s="36">
        <v>10</v>
      </c>
      <c r="M304" s="35">
        <v>98000000</v>
      </c>
      <c r="N304" s="38">
        <v>11907000</v>
      </c>
      <c r="O304" s="19" t="s">
        <v>1446</v>
      </c>
      <c r="P304" s="172">
        <f t="shared" si="8"/>
        <v>11907000</v>
      </c>
      <c r="Q304" s="135">
        <f t="shared" si="9"/>
        <v>99225</v>
      </c>
    </row>
    <row r="305" spans="1:17" x14ac:dyDescent="0.3">
      <c r="A305" s="19">
        <v>930</v>
      </c>
      <c r="B305" s="31" t="s">
        <v>2056</v>
      </c>
      <c r="C305" s="32" t="s">
        <v>2057</v>
      </c>
      <c r="D305" s="24" t="s">
        <v>1442</v>
      </c>
      <c r="E305" s="33" t="s">
        <v>1963</v>
      </c>
      <c r="F305" s="33">
        <v>5112</v>
      </c>
      <c r="G305" s="33" t="s">
        <v>1546</v>
      </c>
      <c r="H305" s="33" t="s">
        <v>1445</v>
      </c>
      <c r="I305" s="33">
        <v>199003</v>
      </c>
      <c r="J305" s="34">
        <v>1526213</v>
      </c>
      <c r="K305" s="35">
        <v>1768900</v>
      </c>
      <c r="L305" s="36">
        <v>10</v>
      </c>
      <c r="M305" s="35">
        <v>98000000</v>
      </c>
      <c r="N305" s="38">
        <v>17689000</v>
      </c>
      <c r="O305" s="19" t="s">
        <v>1446</v>
      </c>
      <c r="P305" s="172">
        <f t="shared" si="8"/>
        <v>15920100</v>
      </c>
      <c r="Q305" s="135">
        <f t="shared" si="9"/>
        <v>132667.5</v>
      </c>
    </row>
    <row r="306" spans="1:17" x14ac:dyDescent="0.3">
      <c r="A306" s="19">
        <v>931</v>
      </c>
      <c r="B306" s="31" t="s">
        <v>2058</v>
      </c>
      <c r="C306" s="32" t="s">
        <v>2059</v>
      </c>
      <c r="D306" s="24" t="s">
        <v>1442</v>
      </c>
      <c r="E306" s="33" t="s">
        <v>1963</v>
      </c>
      <c r="F306" s="33">
        <v>5112</v>
      </c>
      <c r="G306" s="33" t="s">
        <v>1546</v>
      </c>
      <c r="H306" s="33" t="s">
        <v>1445</v>
      </c>
      <c r="I306" s="33">
        <v>196705</v>
      </c>
      <c r="J306" s="34">
        <v>1526213</v>
      </c>
      <c r="K306" s="35">
        <v>0</v>
      </c>
      <c r="L306" s="36">
        <v>10</v>
      </c>
      <c r="M306" s="35">
        <v>98000000</v>
      </c>
      <c r="N306" s="38">
        <v>11907000</v>
      </c>
      <c r="O306" s="19" t="s">
        <v>1446</v>
      </c>
      <c r="P306" s="172">
        <f t="shared" si="8"/>
        <v>11907000</v>
      </c>
      <c r="Q306" s="135">
        <f t="shared" si="9"/>
        <v>99225</v>
      </c>
    </row>
    <row r="307" spans="1:17" x14ac:dyDescent="0.3">
      <c r="A307" s="19">
        <v>932</v>
      </c>
      <c r="B307" s="31" t="s">
        <v>2060</v>
      </c>
      <c r="C307" s="32" t="s">
        <v>2061</v>
      </c>
      <c r="D307" s="24" t="s">
        <v>1442</v>
      </c>
      <c r="E307" s="33" t="s">
        <v>1963</v>
      </c>
      <c r="F307" s="33">
        <v>5112</v>
      </c>
      <c r="G307" s="33" t="s">
        <v>1546</v>
      </c>
      <c r="H307" s="33" t="s">
        <v>1445</v>
      </c>
      <c r="I307" s="33">
        <v>199003</v>
      </c>
      <c r="J307" s="34">
        <v>1526213</v>
      </c>
      <c r="K307" s="35">
        <v>1768900</v>
      </c>
      <c r="L307" s="36">
        <v>10</v>
      </c>
      <c r="M307" s="35">
        <v>98000000</v>
      </c>
      <c r="N307" s="38">
        <v>17689000</v>
      </c>
      <c r="O307" s="19" t="s">
        <v>1446</v>
      </c>
      <c r="P307" s="172">
        <f t="shared" si="8"/>
        <v>15920100</v>
      </c>
      <c r="Q307" s="135">
        <f t="shared" si="9"/>
        <v>132667.5</v>
      </c>
    </row>
    <row r="308" spans="1:17" x14ac:dyDescent="0.3">
      <c r="A308" s="19">
        <v>933</v>
      </c>
      <c r="B308" s="31" t="s">
        <v>2062</v>
      </c>
      <c r="C308" s="32" t="s">
        <v>2063</v>
      </c>
      <c r="D308" s="24" t="s">
        <v>1442</v>
      </c>
      <c r="E308" s="33" t="s">
        <v>1963</v>
      </c>
      <c r="F308" s="33">
        <v>5112</v>
      </c>
      <c r="G308" s="33" t="s">
        <v>1546</v>
      </c>
      <c r="H308" s="33" t="s">
        <v>1445</v>
      </c>
      <c r="I308" s="33">
        <v>199003</v>
      </c>
      <c r="J308" s="34">
        <v>1526213</v>
      </c>
      <c r="K308" s="35">
        <v>1768900</v>
      </c>
      <c r="L308" s="36">
        <v>10</v>
      </c>
      <c r="M308" s="35">
        <v>98000000</v>
      </c>
      <c r="N308" s="38">
        <v>17689000</v>
      </c>
      <c r="O308" s="19" t="s">
        <v>1446</v>
      </c>
      <c r="P308" s="172">
        <f t="shared" si="8"/>
        <v>15920100</v>
      </c>
      <c r="Q308" s="135">
        <f t="shared" si="9"/>
        <v>132667.5</v>
      </c>
    </row>
    <row r="309" spans="1:17" x14ac:dyDescent="0.3">
      <c r="A309" s="19">
        <v>934</v>
      </c>
      <c r="B309" s="31" t="s">
        <v>2064</v>
      </c>
      <c r="C309" s="32" t="s">
        <v>2065</v>
      </c>
      <c r="D309" s="24" t="s">
        <v>1442</v>
      </c>
      <c r="E309" s="33" t="s">
        <v>1963</v>
      </c>
      <c r="F309" s="33">
        <v>5112</v>
      </c>
      <c r="G309" s="33" t="s">
        <v>1546</v>
      </c>
      <c r="H309" s="33" t="s">
        <v>1445</v>
      </c>
      <c r="I309" s="33">
        <v>199003</v>
      </c>
      <c r="J309" s="34">
        <v>2231302</v>
      </c>
      <c r="K309" s="35">
        <v>1768900</v>
      </c>
      <c r="L309" s="36">
        <v>10</v>
      </c>
      <c r="M309" s="35">
        <v>98000000</v>
      </c>
      <c r="N309" s="38">
        <v>17689000</v>
      </c>
      <c r="O309" s="19" t="s">
        <v>1446</v>
      </c>
      <c r="P309" s="172">
        <f t="shared" si="8"/>
        <v>15920100</v>
      </c>
      <c r="Q309" s="135">
        <f t="shared" si="9"/>
        <v>132667.5</v>
      </c>
    </row>
    <row r="310" spans="1:17" x14ac:dyDescent="0.3">
      <c r="A310" s="19">
        <v>935</v>
      </c>
      <c r="B310" s="31" t="s">
        <v>2066</v>
      </c>
      <c r="C310" s="32" t="s">
        <v>2067</v>
      </c>
      <c r="D310" s="24" t="s">
        <v>1442</v>
      </c>
      <c r="E310" s="33" t="s">
        <v>1963</v>
      </c>
      <c r="F310" s="33">
        <v>5112</v>
      </c>
      <c r="G310" s="33" t="s">
        <v>1546</v>
      </c>
      <c r="H310" s="33" t="s">
        <v>1445</v>
      </c>
      <c r="I310" s="33">
        <v>199003</v>
      </c>
      <c r="J310" s="34">
        <v>2231302</v>
      </c>
      <c r="K310" s="35">
        <v>1768900</v>
      </c>
      <c r="L310" s="36">
        <v>10</v>
      </c>
      <c r="M310" s="35">
        <v>98000000</v>
      </c>
      <c r="N310" s="38">
        <v>17689000</v>
      </c>
      <c r="O310" s="19" t="s">
        <v>1446</v>
      </c>
      <c r="P310" s="172">
        <f t="shared" si="8"/>
        <v>15920100</v>
      </c>
      <c r="Q310" s="135">
        <f t="shared" si="9"/>
        <v>132667.5</v>
      </c>
    </row>
    <row r="311" spans="1:17" x14ac:dyDescent="0.3">
      <c r="A311" s="19">
        <v>936</v>
      </c>
      <c r="B311" s="31" t="s">
        <v>2068</v>
      </c>
      <c r="C311" s="32" t="s">
        <v>2069</v>
      </c>
      <c r="D311" s="24" t="s">
        <v>1442</v>
      </c>
      <c r="E311" s="33" t="s">
        <v>1963</v>
      </c>
      <c r="F311" s="33">
        <v>5112</v>
      </c>
      <c r="G311" s="33" t="s">
        <v>1546</v>
      </c>
      <c r="H311" s="33" t="s">
        <v>1445</v>
      </c>
      <c r="I311" s="33">
        <v>198305</v>
      </c>
      <c r="J311" s="34">
        <v>2231302</v>
      </c>
      <c r="K311" s="35">
        <v>0</v>
      </c>
      <c r="L311" s="36">
        <v>10</v>
      </c>
      <c r="M311" s="35">
        <v>98000000</v>
      </c>
      <c r="N311" s="38">
        <v>15876000</v>
      </c>
      <c r="O311" s="19" t="s">
        <v>1446</v>
      </c>
      <c r="P311" s="172">
        <f t="shared" si="8"/>
        <v>15876000</v>
      </c>
      <c r="Q311" s="135">
        <f t="shared" si="9"/>
        <v>132300</v>
      </c>
    </row>
    <row r="312" spans="1:17" x14ac:dyDescent="0.3">
      <c r="A312" s="19">
        <v>937</v>
      </c>
      <c r="B312" s="31" t="s">
        <v>2070</v>
      </c>
      <c r="C312" s="32" t="s">
        <v>2071</v>
      </c>
      <c r="D312" s="24" t="s">
        <v>1442</v>
      </c>
      <c r="E312" s="33" t="s">
        <v>1963</v>
      </c>
      <c r="F312" s="33">
        <v>5112</v>
      </c>
      <c r="G312" s="33" t="s">
        <v>1546</v>
      </c>
      <c r="H312" s="33" t="s">
        <v>1445</v>
      </c>
      <c r="I312" s="33">
        <v>198305</v>
      </c>
      <c r="J312" s="34">
        <v>2231302</v>
      </c>
      <c r="K312" s="35">
        <v>0</v>
      </c>
      <c r="L312" s="36">
        <v>10</v>
      </c>
      <c r="M312" s="35">
        <v>98000000</v>
      </c>
      <c r="N312" s="38">
        <v>15876000</v>
      </c>
      <c r="O312" s="19" t="s">
        <v>1446</v>
      </c>
      <c r="P312" s="172">
        <f t="shared" si="8"/>
        <v>15876000</v>
      </c>
      <c r="Q312" s="135">
        <f t="shared" si="9"/>
        <v>132300</v>
      </c>
    </row>
    <row r="313" spans="1:17" x14ac:dyDescent="0.3">
      <c r="A313" s="19">
        <v>938</v>
      </c>
      <c r="B313" s="31" t="s">
        <v>2072</v>
      </c>
      <c r="C313" s="32" t="s">
        <v>2073</v>
      </c>
      <c r="D313" s="24" t="s">
        <v>1442</v>
      </c>
      <c r="E313" s="33" t="s">
        <v>1963</v>
      </c>
      <c r="F313" s="33">
        <v>5112</v>
      </c>
      <c r="G313" s="33" t="s">
        <v>1546</v>
      </c>
      <c r="H313" s="33" t="s">
        <v>1445</v>
      </c>
      <c r="I313" s="33">
        <v>199003</v>
      </c>
      <c r="J313" s="34">
        <v>2231302</v>
      </c>
      <c r="K313" s="35">
        <v>1768900</v>
      </c>
      <c r="L313" s="36">
        <v>10</v>
      </c>
      <c r="M313" s="35">
        <v>98000000</v>
      </c>
      <c r="N313" s="38">
        <v>17689000</v>
      </c>
      <c r="O313" s="19" t="s">
        <v>1446</v>
      </c>
      <c r="P313" s="172">
        <f t="shared" si="8"/>
        <v>15920100</v>
      </c>
      <c r="Q313" s="135">
        <f t="shared" si="9"/>
        <v>132667.5</v>
      </c>
    </row>
    <row r="314" spans="1:17" x14ac:dyDescent="0.3">
      <c r="A314" s="19">
        <v>939</v>
      </c>
      <c r="B314" s="31" t="s">
        <v>2074</v>
      </c>
      <c r="C314" s="32" t="s">
        <v>2075</v>
      </c>
      <c r="D314" s="24" t="s">
        <v>1442</v>
      </c>
      <c r="E314" s="33" t="s">
        <v>1963</v>
      </c>
      <c r="F314" s="33">
        <v>5112</v>
      </c>
      <c r="G314" s="33" t="s">
        <v>1546</v>
      </c>
      <c r="H314" s="33" t="s">
        <v>1445</v>
      </c>
      <c r="I314" s="33">
        <v>199003</v>
      </c>
      <c r="J314" s="34">
        <v>2231302</v>
      </c>
      <c r="K314" s="35">
        <v>1768900</v>
      </c>
      <c r="L314" s="36">
        <v>10</v>
      </c>
      <c r="M314" s="35">
        <v>98000000</v>
      </c>
      <c r="N314" s="38">
        <v>17689000</v>
      </c>
      <c r="O314" s="19" t="s">
        <v>1446</v>
      </c>
      <c r="P314" s="172">
        <f t="shared" si="8"/>
        <v>15920100</v>
      </c>
      <c r="Q314" s="135">
        <f t="shared" si="9"/>
        <v>132667.5</v>
      </c>
    </row>
    <row r="315" spans="1:17" x14ac:dyDescent="0.3">
      <c r="A315" s="19">
        <v>940</v>
      </c>
      <c r="B315" s="31" t="s">
        <v>2076</v>
      </c>
      <c r="C315" s="32" t="s">
        <v>2077</v>
      </c>
      <c r="D315" s="24" t="s">
        <v>1442</v>
      </c>
      <c r="E315" s="33" t="s">
        <v>1963</v>
      </c>
      <c r="F315" s="33">
        <v>5112</v>
      </c>
      <c r="G315" s="33" t="s">
        <v>1546</v>
      </c>
      <c r="H315" s="33" t="s">
        <v>1445</v>
      </c>
      <c r="I315" s="33">
        <v>198305</v>
      </c>
      <c r="J315" s="34">
        <v>2231302</v>
      </c>
      <c r="K315" s="35">
        <v>0</v>
      </c>
      <c r="L315" s="36">
        <v>10</v>
      </c>
      <c r="M315" s="35">
        <v>98000000</v>
      </c>
      <c r="N315" s="38">
        <v>15876000</v>
      </c>
      <c r="O315" s="19" t="s">
        <v>1446</v>
      </c>
      <c r="P315" s="172">
        <f t="shared" si="8"/>
        <v>15876000</v>
      </c>
      <c r="Q315" s="135">
        <f t="shared" si="9"/>
        <v>132300</v>
      </c>
    </row>
    <row r="316" spans="1:17" x14ac:dyDescent="0.3">
      <c r="A316" s="19">
        <v>941</v>
      </c>
      <c r="B316" s="31" t="s">
        <v>2078</v>
      </c>
      <c r="C316" s="32" t="s">
        <v>2079</v>
      </c>
      <c r="D316" s="24" t="s">
        <v>1442</v>
      </c>
      <c r="E316" s="33" t="s">
        <v>1963</v>
      </c>
      <c r="F316" s="33">
        <v>5112</v>
      </c>
      <c r="G316" s="33" t="s">
        <v>1546</v>
      </c>
      <c r="H316" s="33" t="s">
        <v>1445</v>
      </c>
      <c r="I316" s="33">
        <v>199003</v>
      </c>
      <c r="J316" s="34">
        <v>2231302</v>
      </c>
      <c r="K316" s="35">
        <v>1768900</v>
      </c>
      <c r="L316" s="36">
        <v>10</v>
      </c>
      <c r="M316" s="35">
        <v>98000000</v>
      </c>
      <c r="N316" s="38">
        <v>17689000</v>
      </c>
      <c r="O316" s="19" t="s">
        <v>1446</v>
      </c>
      <c r="P316" s="172">
        <f t="shared" si="8"/>
        <v>15920100</v>
      </c>
      <c r="Q316" s="135">
        <f t="shared" si="9"/>
        <v>132667.5</v>
      </c>
    </row>
    <row r="317" spans="1:17" x14ac:dyDescent="0.3">
      <c r="A317" s="19">
        <v>942</v>
      </c>
      <c r="B317" s="31" t="s">
        <v>2080</v>
      </c>
      <c r="C317" s="32" t="s">
        <v>2081</v>
      </c>
      <c r="D317" s="24" t="s">
        <v>1442</v>
      </c>
      <c r="E317" s="33" t="s">
        <v>1963</v>
      </c>
      <c r="F317" s="33">
        <v>5112</v>
      </c>
      <c r="G317" s="33" t="s">
        <v>1546</v>
      </c>
      <c r="H317" s="33" t="s">
        <v>1445</v>
      </c>
      <c r="I317" s="33">
        <v>198305</v>
      </c>
      <c r="J317" s="34">
        <v>2231302</v>
      </c>
      <c r="K317" s="35">
        <v>0</v>
      </c>
      <c r="L317" s="36">
        <v>10</v>
      </c>
      <c r="M317" s="35">
        <v>98000000</v>
      </c>
      <c r="N317" s="38">
        <v>15876000</v>
      </c>
      <c r="O317" s="19" t="s">
        <v>1446</v>
      </c>
      <c r="P317" s="172">
        <f t="shared" si="8"/>
        <v>15876000</v>
      </c>
      <c r="Q317" s="135">
        <f t="shared" si="9"/>
        <v>132300</v>
      </c>
    </row>
    <row r="318" spans="1:17" x14ac:dyDescent="0.3">
      <c r="A318" s="19">
        <v>951</v>
      </c>
      <c r="B318" s="31" t="s">
        <v>2082</v>
      </c>
      <c r="C318" s="32" t="s">
        <v>2083</v>
      </c>
      <c r="D318" s="24" t="s">
        <v>1442</v>
      </c>
      <c r="E318" s="33"/>
      <c r="F318" s="33">
        <v>5112</v>
      </c>
      <c r="G318" s="33" t="s">
        <v>1546</v>
      </c>
      <c r="H318" s="33" t="s">
        <v>1445</v>
      </c>
      <c r="I318" s="33">
        <v>200810</v>
      </c>
      <c r="J318" s="34">
        <v>480240</v>
      </c>
      <c r="K318" s="35">
        <v>19100</v>
      </c>
      <c r="L318" s="36">
        <v>24</v>
      </c>
      <c r="M318" s="37">
        <v>456782.28196773923</v>
      </c>
      <c r="N318" s="38">
        <v>191000</v>
      </c>
      <c r="O318" s="19" t="s">
        <v>1446</v>
      </c>
      <c r="P318" s="172">
        <f t="shared" si="8"/>
        <v>171900</v>
      </c>
      <c r="Q318" s="135">
        <f t="shared" si="9"/>
        <v>596.875</v>
      </c>
    </row>
    <row r="319" spans="1:17" x14ac:dyDescent="0.3">
      <c r="A319" s="19">
        <v>959</v>
      </c>
      <c r="B319" s="31" t="s">
        <v>2084</v>
      </c>
      <c r="C319" s="32" t="s">
        <v>2085</v>
      </c>
      <c r="D319" s="24" t="s">
        <v>1442</v>
      </c>
      <c r="E319" s="33" t="s">
        <v>1963</v>
      </c>
      <c r="F319" s="33">
        <v>5112</v>
      </c>
      <c r="G319" s="33" t="s">
        <v>1546</v>
      </c>
      <c r="H319" s="33" t="s">
        <v>1445</v>
      </c>
      <c r="I319" s="33">
        <v>196509</v>
      </c>
      <c r="J319" s="34">
        <v>1851162</v>
      </c>
      <c r="K319" s="35">
        <v>0</v>
      </c>
      <c r="L319" s="36">
        <v>10</v>
      </c>
      <c r="M319" s="35">
        <v>98000000</v>
      </c>
      <c r="N319" s="38">
        <v>11907000</v>
      </c>
      <c r="O319" s="19" t="s">
        <v>1446</v>
      </c>
      <c r="P319" s="172">
        <f t="shared" si="8"/>
        <v>11907000</v>
      </c>
      <c r="Q319" s="135">
        <f t="shared" si="9"/>
        <v>99225</v>
      </c>
    </row>
    <row r="320" spans="1:17" x14ac:dyDescent="0.3">
      <c r="A320" s="19">
        <v>960</v>
      </c>
      <c r="B320" s="31" t="s">
        <v>2086</v>
      </c>
      <c r="C320" s="32" t="s">
        <v>2087</v>
      </c>
      <c r="D320" s="24" t="s">
        <v>1442</v>
      </c>
      <c r="E320" s="33" t="s">
        <v>1963</v>
      </c>
      <c r="F320" s="33">
        <v>5112</v>
      </c>
      <c r="G320" s="33" t="s">
        <v>1546</v>
      </c>
      <c r="H320" s="33" t="s">
        <v>1445</v>
      </c>
      <c r="I320" s="33">
        <v>199003</v>
      </c>
      <c r="J320" s="34">
        <v>1096386</v>
      </c>
      <c r="K320" s="35">
        <v>1768900</v>
      </c>
      <c r="L320" s="36">
        <v>10</v>
      </c>
      <c r="M320" s="35">
        <v>98000000</v>
      </c>
      <c r="N320" s="38">
        <v>17689000</v>
      </c>
      <c r="O320" s="19" t="s">
        <v>1446</v>
      </c>
      <c r="P320" s="172">
        <f t="shared" si="8"/>
        <v>15920100</v>
      </c>
      <c r="Q320" s="135">
        <f t="shared" si="9"/>
        <v>132667.5</v>
      </c>
    </row>
    <row r="321" spans="1:17" x14ac:dyDescent="0.3">
      <c r="A321" s="19">
        <v>961</v>
      </c>
      <c r="B321" s="31" t="s">
        <v>2088</v>
      </c>
      <c r="C321" s="32" t="s">
        <v>2089</v>
      </c>
      <c r="D321" s="24" t="s">
        <v>1442</v>
      </c>
      <c r="E321" s="33" t="s">
        <v>1963</v>
      </c>
      <c r="F321" s="33">
        <v>5112</v>
      </c>
      <c r="G321" s="33" t="s">
        <v>1546</v>
      </c>
      <c r="H321" s="33" t="s">
        <v>1445</v>
      </c>
      <c r="I321" s="33">
        <v>196509</v>
      </c>
      <c r="J321" s="34">
        <v>1242322</v>
      </c>
      <c r="K321" s="35">
        <v>0</v>
      </c>
      <c r="L321" s="36">
        <v>10</v>
      </c>
      <c r="M321" s="35">
        <v>98000000</v>
      </c>
      <c r="N321" s="38">
        <v>11907000</v>
      </c>
      <c r="O321" s="19" t="s">
        <v>1446</v>
      </c>
      <c r="P321" s="172">
        <f t="shared" si="8"/>
        <v>11907000</v>
      </c>
      <c r="Q321" s="135">
        <f t="shared" si="9"/>
        <v>99225</v>
      </c>
    </row>
    <row r="322" spans="1:17" x14ac:dyDescent="0.3">
      <c r="A322" s="19">
        <v>962</v>
      </c>
      <c r="B322" s="31" t="s">
        <v>2090</v>
      </c>
      <c r="C322" s="32" t="s">
        <v>2091</v>
      </c>
      <c r="D322" s="24" t="s">
        <v>1442</v>
      </c>
      <c r="E322" s="33" t="s">
        <v>1963</v>
      </c>
      <c r="F322" s="33">
        <v>5112</v>
      </c>
      <c r="G322" s="33" t="s">
        <v>1546</v>
      </c>
      <c r="H322" s="33" t="s">
        <v>1445</v>
      </c>
      <c r="I322" s="33">
        <v>196509</v>
      </c>
      <c r="J322" s="34">
        <v>335573</v>
      </c>
      <c r="K322" s="35">
        <v>0</v>
      </c>
      <c r="L322" s="36">
        <v>10</v>
      </c>
      <c r="M322" s="35">
        <v>98000000</v>
      </c>
      <c r="N322" s="38">
        <v>11907000</v>
      </c>
      <c r="O322" s="19" t="s">
        <v>1446</v>
      </c>
      <c r="P322" s="172">
        <f t="shared" si="8"/>
        <v>11907000</v>
      </c>
      <c r="Q322" s="135">
        <f t="shared" si="9"/>
        <v>99225</v>
      </c>
    </row>
    <row r="323" spans="1:17" x14ac:dyDescent="0.3">
      <c r="A323" s="19">
        <v>963</v>
      </c>
      <c r="B323" s="31" t="s">
        <v>2092</v>
      </c>
      <c r="C323" s="32" t="s">
        <v>2093</v>
      </c>
      <c r="D323" s="24" t="s">
        <v>1442</v>
      </c>
      <c r="E323" s="33" t="s">
        <v>1963</v>
      </c>
      <c r="F323" s="33">
        <v>5112</v>
      </c>
      <c r="G323" s="33" t="s">
        <v>1546</v>
      </c>
      <c r="H323" s="33" t="s">
        <v>1445</v>
      </c>
      <c r="I323" s="33">
        <v>196509</v>
      </c>
      <c r="J323" s="34">
        <v>1242322</v>
      </c>
      <c r="K323" s="35">
        <v>0</v>
      </c>
      <c r="L323" s="36">
        <v>10</v>
      </c>
      <c r="M323" s="35">
        <v>98000000</v>
      </c>
      <c r="N323" s="38">
        <v>11907000</v>
      </c>
      <c r="O323" s="19" t="s">
        <v>1446</v>
      </c>
      <c r="P323" s="172">
        <f t="shared" ref="P323:P386" si="10">+(N323-K323)</f>
        <v>11907000</v>
      </c>
      <c r="Q323" s="135">
        <f t="shared" ref="Q323:Q386" si="11">+(P323/L323)/12</f>
        <v>99225</v>
      </c>
    </row>
    <row r="324" spans="1:17" x14ac:dyDescent="0.3">
      <c r="A324" s="19">
        <v>964</v>
      </c>
      <c r="B324" s="31" t="s">
        <v>2094</v>
      </c>
      <c r="C324" s="32" t="s">
        <v>2095</v>
      </c>
      <c r="D324" s="24" t="s">
        <v>1442</v>
      </c>
      <c r="E324" s="33" t="s">
        <v>1963</v>
      </c>
      <c r="F324" s="33">
        <v>5112</v>
      </c>
      <c r="G324" s="33" t="s">
        <v>1546</v>
      </c>
      <c r="H324" s="33" t="s">
        <v>1445</v>
      </c>
      <c r="I324" s="33">
        <v>196509</v>
      </c>
      <c r="J324" s="34">
        <v>1238433</v>
      </c>
      <c r="K324" s="35">
        <v>0</v>
      </c>
      <c r="L324" s="36">
        <v>10</v>
      </c>
      <c r="M324" s="35">
        <v>98000000</v>
      </c>
      <c r="N324" s="38">
        <v>11907000</v>
      </c>
      <c r="O324" s="19" t="s">
        <v>1446</v>
      </c>
      <c r="P324" s="172">
        <f t="shared" si="10"/>
        <v>11907000</v>
      </c>
      <c r="Q324" s="135">
        <f t="shared" si="11"/>
        <v>99225</v>
      </c>
    </row>
    <row r="325" spans="1:17" x14ac:dyDescent="0.3">
      <c r="A325" s="19">
        <v>965</v>
      </c>
      <c r="B325" s="31" t="s">
        <v>2096</v>
      </c>
      <c r="C325" s="32" t="s">
        <v>2097</v>
      </c>
      <c r="D325" s="24" t="s">
        <v>1442</v>
      </c>
      <c r="E325" s="33" t="s">
        <v>1963</v>
      </c>
      <c r="F325" s="33">
        <v>5112</v>
      </c>
      <c r="G325" s="33" t="s">
        <v>1546</v>
      </c>
      <c r="H325" s="33" t="s">
        <v>1445</v>
      </c>
      <c r="I325" s="33">
        <v>196509</v>
      </c>
      <c r="J325" s="34">
        <v>1242322</v>
      </c>
      <c r="K325" s="35">
        <v>0</v>
      </c>
      <c r="L325" s="36">
        <v>10</v>
      </c>
      <c r="M325" s="35">
        <v>98000000</v>
      </c>
      <c r="N325" s="38">
        <v>11907000</v>
      </c>
      <c r="O325" s="19" t="s">
        <v>1446</v>
      </c>
      <c r="P325" s="172">
        <f t="shared" si="10"/>
        <v>11907000</v>
      </c>
      <c r="Q325" s="135">
        <f t="shared" si="11"/>
        <v>99225</v>
      </c>
    </row>
    <row r="326" spans="1:17" x14ac:dyDescent="0.3">
      <c r="A326" s="19">
        <v>966</v>
      </c>
      <c r="B326" s="31" t="s">
        <v>2098</v>
      </c>
      <c r="C326" s="32" t="s">
        <v>2099</v>
      </c>
      <c r="D326" s="24" t="s">
        <v>1442</v>
      </c>
      <c r="E326" s="33" t="s">
        <v>1963</v>
      </c>
      <c r="F326" s="33">
        <v>5112</v>
      </c>
      <c r="G326" s="33" t="s">
        <v>1546</v>
      </c>
      <c r="H326" s="33" t="s">
        <v>1445</v>
      </c>
      <c r="I326" s="33">
        <v>196509</v>
      </c>
      <c r="J326" s="34">
        <v>335573</v>
      </c>
      <c r="K326" s="35">
        <v>0</v>
      </c>
      <c r="L326" s="36">
        <v>10</v>
      </c>
      <c r="M326" s="35">
        <v>98000000</v>
      </c>
      <c r="N326" s="38">
        <v>11907000</v>
      </c>
      <c r="O326" s="19" t="s">
        <v>1446</v>
      </c>
      <c r="P326" s="172">
        <f t="shared" si="10"/>
        <v>11907000</v>
      </c>
      <c r="Q326" s="135">
        <f t="shared" si="11"/>
        <v>99225</v>
      </c>
    </row>
    <row r="327" spans="1:17" x14ac:dyDescent="0.3">
      <c r="A327" s="19">
        <v>967</v>
      </c>
      <c r="B327" s="31" t="s">
        <v>2100</v>
      </c>
      <c r="C327" s="32" t="s">
        <v>2101</v>
      </c>
      <c r="D327" s="24" t="s">
        <v>1442</v>
      </c>
      <c r="E327" s="33" t="s">
        <v>1963</v>
      </c>
      <c r="F327" s="33">
        <v>5112</v>
      </c>
      <c r="G327" s="33" t="s">
        <v>1546</v>
      </c>
      <c r="H327" s="33" t="s">
        <v>1445</v>
      </c>
      <c r="I327" s="33">
        <v>196509</v>
      </c>
      <c r="J327" s="34">
        <v>335573</v>
      </c>
      <c r="K327" s="35">
        <v>0</v>
      </c>
      <c r="L327" s="36">
        <v>10</v>
      </c>
      <c r="M327" s="35">
        <v>98000000</v>
      </c>
      <c r="N327" s="38">
        <v>11907000</v>
      </c>
      <c r="O327" s="19" t="s">
        <v>1446</v>
      </c>
      <c r="P327" s="172">
        <f t="shared" si="10"/>
        <v>11907000</v>
      </c>
      <c r="Q327" s="135">
        <f t="shared" si="11"/>
        <v>99225</v>
      </c>
    </row>
    <row r="328" spans="1:17" x14ac:dyDescent="0.3">
      <c r="A328" s="19">
        <v>968</v>
      </c>
      <c r="B328" s="31" t="s">
        <v>2102</v>
      </c>
      <c r="C328" s="32" t="s">
        <v>2103</v>
      </c>
      <c r="D328" s="24" t="s">
        <v>1442</v>
      </c>
      <c r="E328" s="33" t="s">
        <v>1963</v>
      </c>
      <c r="F328" s="33">
        <v>5112</v>
      </c>
      <c r="G328" s="33" t="s">
        <v>1546</v>
      </c>
      <c r="H328" s="33" t="s">
        <v>1445</v>
      </c>
      <c r="I328" s="33">
        <v>199003</v>
      </c>
      <c r="J328" s="34">
        <v>1213728</v>
      </c>
      <c r="K328" s="35">
        <v>1768900</v>
      </c>
      <c r="L328" s="36">
        <v>10</v>
      </c>
      <c r="M328" s="35">
        <v>98000000</v>
      </c>
      <c r="N328" s="38">
        <v>17689000</v>
      </c>
      <c r="O328" s="19" t="s">
        <v>1446</v>
      </c>
      <c r="P328" s="172">
        <f t="shared" si="10"/>
        <v>15920100</v>
      </c>
      <c r="Q328" s="135">
        <f t="shared" si="11"/>
        <v>132667.5</v>
      </c>
    </row>
    <row r="329" spans="1:17" x14ac:dyDescent="0.3">
      <c r="A329" s="19">
        <v>969</v>
      </c>
      <c r="B329" s="31" t="s">
        <v>2104</v>
      </c>
      <c r="C329" s="32" t="s">
        <v>2105</v>
      </c>
      <c r="D329" s="24" t="s">
        <v>1442</v>
      </c>
      <c r="E329" s="33" t="s">
        <v>2106</v>
      </c>
      <c r="F329" s="33">
        <v>5112</v>
      </c>
      <c r="G329" s="33" t="s">
        <v>1546</v>
      </c>
      <c r="H329" s="33" t="s">
        <v>1445</v>
      </c>
      <c r="I329" s="33">
        <v>195807</v>
      </c>
      <c r="J329" s="34">
        <v>274152</v>
      </c>
      <c r="K329" s="35">
        <v>0</v>
      </c>
      <c r="L329" s="36">
        <v>10</v>
      </c>
      <c r="M329" s="35">
        <v>98000000</v>
      </c>
      <c r="N329" s="38">
        <v>12569000</v>
      </c>
      <c r="O329" s="19" t="s">
        <v>1446</v>
      </c>
      <c r="P329" s="172">
        <f t="shared" si="10"/>
        <v>12569000</v>
      </c>
      <c r="Q329" s="135">
        <f t="shared" si="11"/>
        <v>104741.66666666667</v>
      </c>
    </row>
    <row r="330" spans="1:17" x14ac:dyDescent="0.3">
      <c r="A330" s="19">
        <v>970</v>
      </c>
      <c r="B330" s="31" t="s">
        <v>2107</v>
      </c>
      <c r="C330" s="32" t="s">
        <v>2108</v>
      </c>
      <c r="D330" s="24" t="s">
        <v>1442</v>
      </c>
      <c r="E330" s="33" t="s">
        <v>2106</v>
      </c>
      <c r="F330" s="33">
        <v>5112</v>
      </c>
      <c r="G330" s="33" t="s">
        <v>1546</v>
      </c>
      <c r="H330" s="33" t="s">
        <v>1445</v>
      </c>
      <c r="I330" s="33">
        <v>195807</v>
      </c>
      <c r="J330" s="34">
        <v>274152</v>
      </c>
      <c r="K330" s="35">
        <v>0</v>
      </c>
      <c r="L330" s="36">
        <v>10</v>
      </c>
      <c r="M330" s="35">
        <v>98000000</v>
      </c>
      <c r="N330" s="38">
        <v>12569000</v>
      </c>
      <c r="O330" s="19" t="s">
        <v>1446</v>
      </c>
      <c r="P330" s="172">
        <f t="shared" si="10"/>
        <v>12569000</v>
      </c>
      <c r="Q330" s="135">
        <f t="shared" si="11"/>
        <v>104741.66666666667</v>
      </c>
    </row>
    <row r="331" spans="1:17" x14ac:dyDescent="0.3">
      <c r="A331" s="19">
        <v>971</v>
      </c>
      <c r="B331" s="31" t="s">
        <v>2109</v>
      </c>
      <c r="C331" s="32" t="s">
        <v>2110</v>
      </c>
      <c r="D331" s="24" t="s">
        <v>1442</v>
      </c>
      <c r="E331" s="33" t="s">
        <v>2106</v>
      </c>
      <c r="F331" s="33">
        <v>5112</v>
      </c>
      <c r="G331" s="33" t="s">
        <v>1546</v>
      </c>
      <c r="H331" s="33" t="s">
        <v>1445</v>
      </c>
      <c r="I331" s="33">
        <v>195807</v>
      </c>
      <c r="J331" s="34">
        <v>274152</v>
      </c>
      <c r="K331" s="35">
        <v>0</v>
      </c>
      <c r="L331" s="36">
        <v>10</v>
      </c>
      <c r="M331" s="35">
        <v>98000000</v>
      </c>
      <c r="N331" s="38">
        <v>12569000</v>
      </c>
      <c r="O331" s="19" t="s">
        <v>1446</v>
      </c>
      <c r="P331" s="172">
        <f t="shared" si="10"/>
        <v>12569000</v>
      </c>
      <c r="Q331" s="135">
        <f t="shared" si="11"/>
        <v>104741.66666666667</v>
      </c>
    </row>
    <row r="332" spans="1:17" x14ac:dyDescent="0.3">
      <c r="A332" s="19">
        <v>972</v>
      </c>
      <c r="B332" s="31" t="s">
        <v>2111</v>
      </c>
      <c r="C332" s="32" t="s">
        <v>2112</v>
      </c>
      <c r="D332" s="24" t="s">
        <v>1442</v>
      </c>
      <c r="E332" s="33" t="s">
        <v>2106</v>
      </c>
      <c r="F332" s="33">
        <v>5112</v>
      </c>
      <c r="G332" s="33" t="s">
        <v>1546</v>
      </c>
      <c r="H332" s="33" t="s">
        <v>1445</v>
      </c>
      <c r="I332" s="33">
        <v>195807</v>
      </c>
      <c r="J332" s="34">
        <v>274152</v>
      </c>
      <c r="K332" s="35">
        <v>0</v>
      </c>
      <c r="L332" s="36">
        <v>10</v>
      </c>
      <c r="M332" s="35">
        <v>98000000</v>
      </c>
      <c r="N332" s="38">
        <v>12569000</v>
      </c>
      <c r="O332" s="19" t="s">
        <v>1446</v>
      </c>
      <c r="P332" s="172">
        <f t="shared" si="10"/>
        <v>12569000</v>
      </c>
      <c r="Q332" s="135">
        <f t="shared" si="11"/>
        <v>104741.66666666667</v>
      </c>
    </row>
    <row r="333" spans="1:17" x14ac:dyDescent="0.3">
      <c r="A333" s="19">
        <v>973</v>
      </c>
      <c r="B333" s="31" t="s">
        <v>2113</v>
      </c>
      <c r="C333" s="32" t="s">
        <v>2114</v>
      </c>
      <c r="D333" s="24" t="s">
        <v>1442</v>
      </c>
      <c r="E333" s="33" t="s">
        <v>2106</v>
      </c>
      <c r="F333" s="33">
        <v>5112</v>
      </c>
      <c r="G333" s="33" t="s">
        <v>1546</v>
      </c>
      <c r="H333" s="33" t="s">
        <v>1445</v>
      </c>
      <c r="I333" s="33">
        <v>195807</v>
      </c>
      <c r="J333" s="34">
        <v>274152</v>
      </c>
      <c r="K333" s="35">
        <v>0</v>
      </c>
      <c r="L333" s="36">
        <v>10</v>
      </c>
      <c r="M333" s="35">
        <v>98000000</v>
      </c>
      <c r="N333" s="38">
        <v>12569000</v>
      </c>
      <c r="O333" s="19" t="s">
        <v>1446</v>
      </c>
      <c r="P333" s="172">
        <f t="shared" si="10"/>
        <v>12569000</v>
      </c>
      <c r="Q333" s="135">
        <f t="shared" si="11"/>
        <v>104741.66666666667</v>
      </c>
    </row>
    <row r="334" spans="1:17" x14ac:dyDescent="0.3">
      <c r="A334" s="19">
        <v>974</v>
      </c>
      <c r="B334" s="31" t="s">
        <v>2115</v>
      </c>
      <c r="C334" s="32" t="s">
        <v>2116</v>
      </c>
      <c r="D334" s="24" t="s">
        <v>1442</v>
      </c>
      <c r="E334" s="33" t="s">
        <v>2106</v>
      </c>
      <c r="F334" s="33">
        <v>5112</v>
      </c>
      <c r="G334" s="33" t="s">
        <v>1546</v>
      </c>
      <c r="H334" s="33" t="s">
        <v>1445</v>
      </c>
      <c r="I334" s="33">
        <v>195807</v>
      </c>
      <c r="J334" s="34">
        <v>274152</v>
      </c>
      <c r="K334" s="35">
        <v>0</v>
      </c>
      <c r="L334" s="36">
        <v>10</v>
      </c>
      <c r="M334" s="35">
        <v>98000000</v>
      </c>
      <c r="N334" s="38">
        <v>12569000</v>
      </c>
      <c r="O334" s="19" t="s">
        <v>1446</v>
      </c>
      <c r="P334" s="172">
        <f t="shared" si="10"/>
        <v>12569000</v>
      </c>
      <c r="Q334" s="135">
        <f t="shared" si="11"/>
        <v>104741.66666666667</v>
      </c>
    </row>
    <row r="335" spans="1:17" ht="26" x14ac:dyDescent="0.3">
      <c r="A335" s="19">
        <v>980</v>
      </c>
      <c r="B335" s="31" t="s">
        <v>2117</v>
      </c>
      <c r="C335" s="32" t="s">
        <v>2118</v>
      </c>
      <c r="D335" s="24" t="s">
        <v>1442</v>
      </c>
      <c r="E335" s="33" t="s">
        <v>2119</v>
      </c>
      <c r="F335" s="33">
        <v>5112</v>
      </c>
      <c r="G335" s="33" t="s">
        <v>1546</v>
      </c>
      <c r="H335" s="33" t="s">
        <v>1445</v>
      </c>
      <c r="I335" s="33">
        <v>201009</v>
      </c>
      <c r="J335" s="34">
        <v>21868494</v>
      </c>
      <c r="K335" s="35">
        <v>28800000</v>
      </c>
      <c r="L335" s="36">
        <v>26</v>
      </c>
      <c r="M335" s="37">
        <v>600000000</v>
      </c>
      <c r="N335" s="38">
        <v>288000000</v>
      </c>
      <c r="O335" s="19" t="s">
        <v>1446</v>
      </c>
      <c r="P335" s="172">
        <f t="shared" si="10"/>
        <v>259200000</v>
      </c>
      <c r="Q335" s="135">
        <f t="shared" si="11"/>
        <v>830769.23076923087</v>
      </c>
    </row>
    <row r="336" spans="1:17" x14ac:dyDescent="0.3">
      <c r="A336" s="19">
        <v>981</v>
      </c>
      <c r="B336" s="31" t="s">
        <v>2120</v>
      </c>
      <c r="C336" s="32" t="s">
        <v>2121</v>
      </c>
      <c r="D336" s="24" t="s">
        <v>1442</v>
      </c>
      <c r="E336" s="33" t="s">
        <v>2119</v>
      </c>
      <c r="F336" s="33">
        <v>5112</v>
      </c>
      <c r="G336" s="33" t="s">
        <v>1546</v>
      </c>
      <c r="H336" s="33" t="s">
        <v>1445</v>
      </c>
      <c r="I336" s="33">
        <v>201009</v>
      </c>
      <c r="J336" s="34">
        <v>20126076</v>
      </c>
      <c r="K336" s="35">
        <v>28800000</v>
      </c>
      <c r="L336" s="36">
        <v>26</v>
      </c>
      <c r="M336" s="37">
        <v>600000000</v>
      </c>
      <c r="N336" s="38">
        <v>288000000</v>
      </c>
      <c r="O336" s="19" t="s">
        <v>1446</v>
      </c>
      <c r="P336" s="172">
        <f t="shared" si="10"/>
        <v>259200000</v>
      </c>
      <c r="Q336" s="135">
        <f t="shared" si="11"/>
        <v>830769.23076923087</v>
      </c>
    </row>
    <row r="337" spans="1:17" ht="13.5" thickBot="1" x14ac:dyDescent="0.35">
      <c r="A337" s="19">
        <v>982</v>
      </c>
      <c r="B337" s="39" t="s">
        <v>2122</v>
      </c>
      <c r="C337" s="40" t="s">
        <v>2123</v>
      </c>
      <c r="D337" s="24" t="s">
        <v>1442</v>
      </c>
      <c r="E337" s="41" t="s">
        <v>2124</v>
      </c>
      <c r="F337" s="41">
        <v>5112</v>
      </c>
      <c r="G337" s="41" t="s">
        <v>1546</v>
      </c>
      <c r="H337" s="41" t="s">
        <v>1445</v>
      </c>
      <c r="I337" s="41">
        <v>201009</v>
      </c>
      <c r="J337" s="42">
        <v>23909791</v>
      </c>
      <c r="K337" s="43">
        <v>28800000</v>
      </c>
      <c r="L337" s="44">
        <v>26</v>
      </c>
      <c r="M337" s="45">
        <v>600000000</v>
      </c>
      <c r="N337" s="46">
        <v>288000000</v>
      </c>
      <c r="O337" s="19" t="s">
        <v>1446</v>
      </c>
      <c r="P337" s="172">
        <f t="shared" si="10"/>
        <v>259200000</v>
      </c>
      <c r="Q337" s="135">
        <f t="shared" si="11"/>
        <v>830769.23076923087</v>
      </c>
    </row>
    <row r="338" spans="1:17" ht="13.5" thickBot="1" x14ac:dyDescent="0.35">
      <c r="B338" s="47" t="s">
        <v>2125</v>
      </c>
      <c r="C338" s="48"/>
      <c r="D338" s="24" t="s">
        <v>1442</v>
      </c>
      <c r="E338" s="49"/>
      <c r="F338" s="49"/>
      <c r="G338" s="49"/>
      <c r="H338" s="49"/>
      <c r="I338" s="49"/>
      <c r="J338" s="50"/>
      <c r="K338" s="51"/>
      <c r="L338" s="52"/>
      <c r="M338" s="53"/>
      <c r="N338" s="54">
        <f>SUM(N2:N337)</f>
        <v>4680733000</v>
      </c>
      <c r="O338" s="54">
        <f>SUM(O2:O337)</f>
        <v>0</v>
      </c>
      <c r="P338" s="54">
        <f>SUM(P2:P337)</f>
        <v>4401659800</v>
      </c>
      <c r="Q338" s="54">
        <f>SUM(Q2:Q337)</f>
        <v>26752106.050749168</v>
      </c>
    </row>
    <row r="339" spans="1:17" x14ac:dyDescent="0.3">
      <c r="A339" s="19">
        <v>7</v>
      </c>
      <c r="B339" s="23" t="s">
        <v>2126</v>
      </c>
      <c r="C339" s="24" t="s">
        <v>2127</v>
      </c>
      <c r="D339" s="24" t="s">
        <v>1442</v>
      </c>
      <c r="E339" s="25" t="s">
        <v>2128</v>
      </c>
      <c r="F339" s="25">
        <v>5206</v>
      </c>
      <c r="G339" s="25" t="s">
        <v>2129</v>
      </c>
      <c r="H339" s="25" t="s">
        <v>1445</v>
      </c>
      <c r="I339" s="25">
        <v>200807</v>
      </c>
      <c r="J339" s="26">
        <v>81335454</v>
      </c>
      <c r="K339" s="27">
        <v>3620600</v>
      </c>
      <c r="L339" s="28">
        <v>24</v>
      </c>
      <c r="M339" s="29">
        <v>77362556.811182082</v>
      </c>
      <c r="N339" s="30">
        <v>36206000</v>
      </c>
      <c r="O339" s="19" t="s">
        <v>2130</v>
      </c>
      <c r="P339" s="172">
        <f t="shared" si="10"/>
        <v>32585400</v>
      </c>
      <c r="Q339" s="135">
        <f t="shared" si="11"/>
        <v>113143.75</v>
      </c>
    </row>
    <row r="340" spans="1:17" x14ac:dyDescent="0.3">
      <c r="A340" s="19">
        <v>8</v>
      </c>
      <c r="B340" s="31" t="s">
        <v>2131</v>
      </c>
      <c r="C340" s="32" t="s">
        <v>2127</v>
      </c>
      <c r="D340" s="24" t="s">
        <v>1442</v>
      </c>
      <c r="E340" s="33" t="s">
        <v>2128</v>
      </c>
      <c r="F340" s="33">
        <v>5206</v>
      </c>
      <c r="G340" s="33" t="s">
        <v>2129</v>
      </c>
      <c r="H340" s="33" t="s">
        <v>1445</v>
      </c>
      <c r="I340" s="33">
        <v>201210</v>
      </c>
      <c r="J340" s="34">
        <v>81335454</v>
      </c>
      <c r="K340" s="35">
        <v>6328300</v>
      </c>
      <c r="L340" s="36">
        <v>28</v>
      </c>
      <c r="M340" s="37">
        <v>91913667.443036258</v>
      </c>
      <c r="N340" s="38">
        <v>63283000</v>
      </c>
      <c r="O340" s="19" t="s">
        <v>2130</v>
      </c>
      <c r="P340" s="172">
        <f t="shared" si="10"/>
        <v>56954700</v>
      </c>
      <c r="Q340" s="135">
        <f t="shared" si="11"/>
        <v>169508.03571428571</v>
      </c>
    </row>
    <row r="341" spans="1:17" x14ac:dyDescent="0.3">
      <c r="A341" s="19">
        <v>9</v>
      </c>
      <c r="B341" s="31" t="s">
        <v>2132</v>
      </c>
      <c r="C341" s="32" t="s">
        <v>2127</v>
      </c>
      <c r="D341" s="24" t="s">
        <v>1442</v>
      </c>
      <c r="E341" s="33" t="s">
        <v>2128</v>
      </c>
      <c r="F341" s="33">
        <v>5206</v>
      </c>
      <c r="G341" s="33" t="s">
        <v>2129</v>
      </c>
      <c r="H341" s="33" t="s">
        <v>1445</v>
      </c>
      <c r="I341" s="33">
        <v>201210</v>
      </c>
      <c r="J341" s="34">
        <v>81335454</v>
      </c>
      <c r="K341" s="35">
        <v>6328300</v>
      </c>
      <c r="L341" s="36">
        <v>28</v>
      </c>
      <c r="M341" s="37">
        <v>91913667.443036258</v>
      </c>
      <c r="N341" s="38">
        <v>63283000</v>
      </c>
      <c r="O341" s="19" t="s">
        <v>2130</v>
      </c>
      <c r="P341" s="172">
        <f t="shared" si="10"/>
        <v>56954700</v>
      </c>
      <c r="Q341" s="135">
        <f t="shared" si="11"/>
        <v>169508.03571428571</v>
      </c>
    </row>
    <row r="342" spans="1:17" x14ac:dyDescent="0.3">
      <c r="A342" s="19">
        <v>10</v>
      </c>
      <c r="B342" s="31" t="s">
        <v>2133</v>
      </c>
      <c r="C342" s="32" t="s">
        <v>2127</v>
      </c>
      <c r="D342" s="24" t="s">
        <v>1442</v>
      </c>
      <c r="E342" s="33" t="s">
        <v>2128</v>
      </c>
      <c r="F342" s="33">
        <v>5206</v>
      </c>
      <c r="G342" s="33" t="s">
        <v>2129</v>
      </c>
      <c r="H342" s="33" t="s">
        <v>1445</v>
      </c>
      <c r="I342" s="33">
        <v>201210</v>
      </c>
      <c r="J342" s="34">
        <v>81335454</v>
      </c>
      <c r="K342" s="35">
        <v>6328300</v>
      </c>
      <c r="L342" s="36">
        <v>28</v>
      </c>
      <c r="M342" s="37">
        <v>91913667.443036258</v>
      </c>
      <c r="N342" s="38">
        <v>63283000</v>
      </c>
      <c r="O342" s="19" t="s">
        <v>2130</v>
      </c>
      <c r="P342" s="172">
        <f t="shared" si="10"/>
        <v>56954700</v>
      </c>
      <c r="Q342" s="135">
        <f t="shared" si="11"/>
        <v>169508.03571428571</v>
      </c>
    </row>
    <row r="343" spans="1:17" x14ac:dyDescent="0.3">
      <c r="A343" s="19">
        <v>11</v>
      </c>
      <c r="B343" s="31" t="s">
        <v>2134</v>
      </c>
      <c r="C343" s="32" t="s">
        <v>2127</v>
      </c>
      <c r="D343" s="24" t="s">
        <v>1442</v>
      </c>
      <c r="E343" s="33" t="s">
        <v>2128</v>
      </c>
      <c r="F343" s="33">
        <v>5206</v>
      </c>
      <c r="G343" s="33" t="s">
        <v>2129</v>
      </c>
      <c r="H343" s="33" t="s">
        <v>1445</v>
      </c>
      <c r="I343" s="33">
        <v>201210</v>
      </c>
      <c r="J343" s="34">
        <v>81335454</v>
      </c>
      <c r="K343" s="35">
        <v>6328300</v>
      </c>
      <c r="L343" s="36">
        <v>28</v>
      </c>
      <c r="M343" s="37">
        <v>91913667.443036258</v>
      </c>
      <c r="N343" s="38">
        <v>63283000</v>
      </c>
      <c r="O343" s="19" t="s">
        <v>2130</v>
      </c>
      <c r="P343" s="172">
        <f t="shared" si="10"/>
        <v>56954700</v>
      </c>
      <c r="Q343" s="135">
        <f t="shared" si="11"/>
        <v>169508.03571428571</v>
      </c>
    </row>
    <row r="344" spans="1:17" x14ac:dyDescent="0.3">
      <c r="A344" s="19">
        <v>12</v>
      </c>
      <c r="B344" s="31" t="s">
        <v>2135</v>
      </c>
      <c r="C344" s="32" t="s">
        <v>2127</v>
      </c>
      <c r="D344" s="24" t="s">
        <v>1442</v>
      </c>
      <c r="E344" s="33" t="s">
        <v>2128</v>
      </c>
      <c r="F344" s="33">
        <v>5206</v>
      </c>
      <c r="G344" s="33" t="s">
        <v>2129</v>
      </c>
      <c r="H344" s="33" t="s">
        <v>1445</v>
      </c>
      <c r="I344" s="33">
        <v>201210</v>
      </c>
      <c r="J344" s="34">
        <v>81335454</v>
      </c>
      <c r="K344" s="35">
        <v>6328300</v>
      </c>
      <c r="L344" s="36">
        <v>28</v>
      </c>
      <c r="M344" s="37">
        <v>91913667.443036258</v>
      </c>
      <c r="N344" s="38">
        <v>63283000</v>
      </c>
      <c r="O344" s="19" t="s">
        <v>2130</v>
      </c>
      <c r="P344" s="172">
        <f t="shared" si="10"/>
        <v>56954700</v>
      </c>
      <c r="Q344" s="135">
        <f t="shared" si="11"/>
        <v>169508.03571428571</v>
      </c>
    </row>
    <row r="345" spans="1:17" x14ac:dyDescent="0.3">
      <c r="A345" s="19">
        <v>13</v>
      </c>
      <c r="B345" s="31" t="s">
        <v>2136</v>
      </c>
      <c r="C345" s="32" t="s">
        <v>2127</v>
      </c>
      <c r="D345" s="24" t="s">
        <v>1442</v>
      </c>
      <c r="E345" s="33" t="s">
        <v>2128</v>
      </c>
      <c r="F345" s="33">
        <v>5206</v>
      </c>
      <c r="G345" s="33" t="s">
        <v>2129</v>
      </c>
      <c r="H345" s="33" t="s">
        <v>1445</v>
      </c>
      <c r="I345" s="33">
        <v>201210</v>
      </c>
      <c r="J345" s="34">
        <v>81335454</v>
      </c>
      <c r="K345" s="35">
        <v>6328300</v>
      </c>
      <c r="L345" s="36">
        <v>28</v>
      </c>
      <c r="M345" s="37">
        <v>91913667.443036258</v>
      </c>
      <c r="N345" s="38">
        <v>63283000</v>
      </c>
      <c r="O345" s="19" t="s">
        <v>2130</v>
      </c>
      <c r="P345" s="172">
        <f t="shared" si="10"/>
        <v>56954700</v>
      </c>
      <c r="Q345" s="135">
        <f t="shared" si="11"/>
        <v>169508.03571428571</v>
      </c>
    </row>
    <row r="346" spans="1:17" x14ac:dyDescent="0.3">
      <c r="A346" s="19">
        <v>14</v>
      </c>
      <c r="B346" s="31" t="s">
        <v>2137</v>
      </c>
      <c r="C346" s="32" t="s">
        <v>2127</v>
      </c>
      <c r="D346" s="24" t="s">
        <v>1442</v>
      </c>
      <c r="E346" s="33" t="s">
        <v>2128</v>
      </c>
      <c r="F346" s="33">
        <v>5206</v>
      </c>
      <c r="G346" s="33" t="s">
        <v>2129</v>
      </c>
      <c r="H346" s="33" t="s">
        <v>1445</v>
      </c>
      <c r="I346" s="33">
        <v>201210</v>
      </c>
      <c r="J346" s="34">
        <v>81335454</v>
      </c>
      <c r="K346" s="35">
        <v>6328300</v>
      </c>
      <c r="L346" s="36">
        <v>28</v>
      </c>
      <c r="M346" s="37">
        <v>91913667.443036258</v>
      </c>
      <c r="N346" s="38">
        <v>63283000</v>
      </c>
      <c r="O346" s="19" t="s">
        <v>2130</v>
      </c>
      <c r="P346" s="172">
        <f t="shared" si="10"/>
        <v>56954700</v>
      </c>
      <c r="Q346" s="135">
        <f t="shared" si="11"/>
        <v>169508.03571428571</v>
      </c>
    </row>
    <row r="347" spans="1:17" x14ac:dyDescent="0.3">
      <c r="A347" s="19">
        <v>15</v>
      </c>
      <c r="B347" s="31" t="s">
        <v>2138</v>
      </c>
      <c r="C347" s="32" t="s">
        <v>2127</v>
      </c>
      <c r="D347" s="24" t="s">
        <v>1442</v>
      </c>
      <c r="E347" s="33" t="s">
        <v>2128</v>
      </c>
      <c r="F347" s="33">
        <v>5206</v>
      </c>
      <c r="G347" s="33" t="s">
        <v>2129</v>
      </c>
      <c r="H347" s="33" t="s">
        <v>1445</v>
      </c>
      <c r="I347" s="33">
        <v>201210</v>
      </c>
      <c r="J347" s="34">
        <v>81335454</v>
      </c>
      <c r="K347" s="35">
        <v>6328300</v>
      </c>
      <c r="L347" s="36">
        <v>28</v>
      </c>
      <c r="M347" s="37">
        <v>91913667.443036258</v>
      </c>
      <c r="N347" s="38">
        <v>63283000</v>
      </c>
      <c r="O347" s="19" t="s">
        <v>2130</v>
      </c>
      <c r="P347" s="172">
        <f t="shared" si="10"/>
        <v>56954700</v>
      </c>
      <c r="Q347" s="135">
        <f t="shared" si="11"/>
        <v>169508.03571428571</v>
      </c>
    </row>
    <row r="348" spans="1:17" x14ac:dyDescent="0.3">
      <c r="A348" s="19">
        <v>16</v>
      </c>
      <c r="B348" s="31" t="s">
        <v>2139</v>
      </c>
      <c r="C348" s="32" t="s">
        <v>2127</v>
      </c>
      <c r="D348" s="24" t="s">
        <v>1442</v>
      </c>
      <c r="E348" s="33" t="s">
        <v>2128</v>
      </c>
      <c r="F348" s="33">
        <v>5206</v>
      </c>
      <c r="G348" s="33" t="s">
        <v>2129</v>
      </c>
      <c r="H348" s="33" t="s">
        <v>1445</v>
      </c>
      <c r="I348" s="33">
        <v>201210</v>
      </c>
      <c r="J348" s="34">
        <v>81335454</v>
      </c>
      <c r="K348" s="35">
        <v>6328300</v>
      </c>
      <c r="L348" s="36">
        <v>28</v>
      </c>
      <c r="M348" s="37">
        <v>91913667.443036258</v>
      </c>
      <c r="N348" s="38">
        <v>63283000</v>
      </c>
      <c r="O348" s="19" t="s">
        <v>2130</v>
      </c>
      <c r="P348" s="172">
        <f t="shared" si="10"/>
        <v>56954700</v>
      </c>
      <c r="Q348" s="135">
        <f t="shared" si="11"/>
        <v>169508.03571428571</v>
      </c>
    </row>
    <row r="349" spans="1:17" x14ac:dyDescent="0.3">
      <c r="A349" s="19">
        <v>17</v>
      </c>
      <c r="B349" s="31" t="s">
        <v>2140</v>
      </c>
      <c r="C349" s="32" t="s">
        <v>2127</v>
      </c>
      <c r="D349" s="24" t="s">
        <v>1442</v>
      </c>
      <c r="E349" s="33" t="s">
        <v>2128</v>
      </c>
      <c r="F349" s="33">
        <v>5206</v>
      </c>
      <c r="G349" s="33" t="s">
        <v>2129</v>
      </c>
      <c r="H349" s="33" t="s">
        <v>1445</v>
      </c>
      <c r="I349" s="33">
        <v>200807</v>
      </c>
      <c r="J349" s="34">
        <v>79746396</v>
      </c>
      <c r="K349" s="35">
        <v>3549900</v>
      </c>
      <c r="L349" s="36">
        <v>24</v>
      </c>
      <c r="M349" s="37">
        <v>75851117.656969413</v>
      </c>
      <c r="N349" s="38">
        <v>35499000</v>
      </c>
      <c r="O349" s="19" t="s">
        <v>2130</v>
      </c>
      <c r="P349" s="172">
        <f t="shared" si="10"/>
        <v>31949100</v>
      </c>
      <c r="Q349" s="135">
        <f t="shared" si="11"/>
        <v>110934.375</v>
      </c>
    </row>
    <row r="350" spans="1:17" x14ac:dyDescent="0.3">
      <c r="A350" s="19">
        <v>18</v>
      </c>
      <c r="B350" s="31" t="s">
        <v>2141</v>
      </c>
      <c r="C350" s="32" t="s">
        <v>2127</v>
      </c>
      <c r="D350" s="24" t="s">
        <v>1442</v>
      </c>
      <c r="E350" s="33" t="s">
        <v>2128</v>
      </c>
      <c r="F350" s="33">
        <v>5206</v>
      </c>
      <c r="G350" s="33" t="s">
        <v>2129</v>
      </c>
      <c r="H350" s="33" t="s">
        <v>1445</v>
      </c>
      <c r="I350" s="33">
        <v>200807</v>
      </c>
      <c r="J350" s="34">
        <v>79746396</v>
      </c>
      <c r="K350" s="35">
        <v>3549900</v>
      </c>
      <c r="L350" s="36">
        <v>24</v>
      </c>
      <c r="M350" s="37">
        <v>75851117.656969413</v>
      </c>
      <c r="N350" s="38">
        <v>35499000</v>
      </c>
      <c r="O350" s="19" t="s">
        <v>2130</v>
      </c>
      <c r="P350" s="172">
        <f t="shared" si="10"/>
        <v>31949100</v>
      </c>
      <c r="Q350" s="135">
        <f t="shared" si="11"/>
        <v>110934.375</v>
      </c>
    </row>
    <row r="351" spans="1:17" x14ac:dyDescent="0.3">
      <c r="A351" s="19">
        <v>19</v>
      </c>
      <c r="B351" s="31" t="s">
        <v>2142</v>
      </c>
      <c r="C351" s="32" t="s">
        <v>2127</v>
      </c>
      <c r="D351" s="24" t="s">
        <v>1442</v>
      </c>
      <c r="E351" s="33" t="s">
        <v>2128</v>
      </c>
      <c r="F351" s="33">
        <v>5206</v>
      </c>
      <c r="G351" s="33" t="s">
        <v>2129</v>
      </c>
      <c r="H351" s="33" t="s">
        <v>1445</v>
      </c>
      <c r="I351" s="33">
        <v>200807</v>
      </c>
      <c r="J351" s="34">
        <v>79746396</v>
      </c>
      <c r="K351" s="35">
        <v>3549900</v>
      </c>
      <c r="L351" s="36">
        <v>24</v>
      </c>
      <c r="M351" s="37">
        <v>75851117.656969413</v>
      </c>
      <c r="N351" s="38">
        <v>35499000</v>
      </c>
      <c r="O351" s="19" t="s">
        <v>2130</v>
      </c>
      <c r="P351" s="172">
        <f t="shared" si="10"/>
        <v>31949100</v>
      </c>
      <c r="Q351" s="135">
        <f t="shared" si="11"/>
        <v>110934.375</v>
      </c>
    </row>
    <row r="352" spans="1:17" x14ac:dyDescent="0.3">
      <c r="A352" s="19">
        <v>20</v>
      </c>
      <c r="B352" s="31" t="s">
        <v>2143</v>
      </c>
      <c r="C352" s="32" t="s">
        <v>2127</v>
      </c>
      <c r="D352" s="24" t="s">
        <v>1442</v>
      </c>
      <c r="E352" s="33" t="s">
        <v>2128</v>
      </c>
      <c r="F352" s="33">
        <v>5206</v>
      </c>
      <c r="G352" s="33" t="s">
        <v>2129</v>
      </c>
      <c r="H352" s="33" t="s">
        <v>1445</v>
      </c>
      <c r="I352" s="33">
        <v>200810</v>
      </c>
      <c r="J352" s="34">
        <v>85320462</v>
      </c>
      <c r="K352" s="35">
        <v>3798000</v>
      </c>
      <c r="L352" s="36">
        <v>24</v>
      </c>
      <c r="M352" s="37">
        <v>81152913.815804139</v>
      </c>
      <c r="N352" s="38">
        <v>37980000</v>
      </c>
      <c r="O352" s="19" t="s">
        <v>2130</v>
      </c>
      <c r="P352" s="172">
        <f t="shared" si="10"/>
        <v>34182000</v>
      </c>
      <c r="Q352" s="135">
        <f t="shared" si="11"/>
        <v>118687.5</v>
      </c>
    </row>
    <row r="353" spans="1:17" x14ac:dyDescent="0.3">
      <c r="A353" s="19">
        <v>21</v>
      </c>
      <c r="B353" s="31" t="s">
        <v>2144</v>
      </c>
      <c r="C353" s="32" t="s">
        <v>2127</v>
      </c>
      <c r="D353" s="24" t="s">
        <v>1442</v>
      </c>
      <c r="E353" s="33" t="s">
        <v>2128</v>
      </c>
      <c r="F353" s="33">
        <v>5206</v>
      </c>
      <c r="G353" s="33" t="s">
        <v>2129</v>
      </c>
      <c r="H353" s="33" t="s">
        <v>1445</v>
      </c>
      <c r="I353" s="33">
        <v>200810</v>
      </c>
      <c r="J353" s="34">
        <v>85320462</v>
      </c>
      <c r="K353" s="35">
        <v>3798000</v>
      </c>
      <c r="L353" s="36">
        <v>24</v>
      </c>
      <c r="M353" s="37">
        <v>81152913.815804139</v>
      </c>
      <c r="N353" s="38">
        <v>37980000</v>
      </c>
      <c r="O353" s="19" t="s">
        <v>2130</v>
      </c>
      <c r="P353" s="172">
        <f t="shared" si="10"/>
        <v>34182000</v>
      </c>
      <c r="Q353" s="135">
        <f t="shared" si="11"/>
        <v>118687.5</v>
      </c>
    </row>
    <row r="354" spans="1:17" x14ac:dyDescent="0.3">
      <c r="A354" s="19">
        <v>22</v>
      </c>
      <c r="B354" s="31" t="s">
        <v>2145</v>
      </c>
      <c r="C354" s="32" t="s">
        <v>2127</v>
      </c>
      <c r="D354" s="24" t="s">
        <v>1442</v>
      </c>
      <c r="E354" s="33" t="s">
        <v>2128</v>
      </c>
      <c r="F354" s="33">
        <v>5206</v>
      </c>
      <c r="G354" s="33" t="s">
        <v>2129</v>
      </c>
      <c r="H354" s="33" t="s">
        <v>1445</v>
      </c>
      <c r="I354" s="33">
        <v>200810</v>
      </c>
      <c r="J354" s="34">
        <v>146650584</v>
      </c>
      <c r="K354" s="35">
        <v>6528100</v>
      </c>
      <c r="L354" s="36">
        <v>24</v>
      </c>
      <c r="M354" s="37">
        <v>139487315.53269538</v>
      </c>
      <c r="N354" s="38">
        <v>65281000</v>
      </c>
      <c r="O354" s="19" t="s">
        <v>2130</v>
      </c>
      <c r="P354" s="172">
        <f t="shared" si="10"/>
        <v>58752900</v>
      </c>
      <c r="Q354" s="135">
        <f t="shared" si="11"/>
        <v>204003.125</v>
      </c>
    </row>
    <row r="355" spans="1:17" x14ac:dyDescent="0.3">
      <c r="A355" s="19">
        <v>23</v>
      </c>
      <c r="B355" s="31" t="s">
        <v>2146</v>
      </c>
      <c r="C355" s="32" t="s">
        <v>2127</v>
      </c>
      <c r="D355" s="24" t="s">
        <v>1442</v>
      </c>
      <c r="E355" s="33" t="s">
        <v>2128</v>
      </c>
      <c r="F355" s="33">
        <v>5206</v>
      </c>
      <c r="G355" s="33" t="s">
        <v>2129</v>
      </c>
      <c r="H355" s="33" t="s">
        <v>1445</v>
      </c>
      <c r="I355" s="33">
        <v>200810</v>
      </c>
      <c r="J355" s="34">
        <v>146650585</v>
      </c>
      <c r="K355" s="35">
        <v>6528100</v>
      </c>
      <c r="L355" s="36">
        <v>24</v>
      </c>
      <c r="M355" s="37">
        <v>139487316.48384956</v>
      </c>
      <c r="N355" s="38">
        <v>65281000</v>
      </c>
      <c r="O355" s="19" t="s">
        <v>2130</v>
      </c>
      <c r="P355" s="172">
        <f t="shared" si="10"/>
        <v>58752900</v>
      </c>
      <c r="Q355" s="135">
        <f t="shared" si="11"/>
        <v>204003.125</v>
      </c>
    </row>
    <row r="356" spans="1:17" x14ac:dyDescent="0.3">
      <c r="A356" s="19">
        <v>24</v>
      </c>
      <c r="B356" s="31" t="s">
        <v>2147</v>
      </c>
      <c r="C356" s="32" t="s">
        <v>2127</v>
      </c>
      <c r="D356" s="24" t="s">
        <v>1442</v>
      </c>
      <c r="E356" s="33" t="s">
        <v>2128</v>
      </c>
      <c r="F356" s="33">
        <v>5206</v>
      </c>
      <c r="G356" s="33" t="s">
        <v>2129</v>
      </c>
      <c r="H356" s="33" t="s">
        <v>1445</v>
      </c>
      <c r="I356" s="33">
        <v>200905</v>
      </c>
      <c r="J356" s="34">
        <v>101715527</v>
      </c>
      <c r="K356" s="35">
        <v>5351600</v>
      </c>
      <c r="L356" s="36">
        <v>25</v>
      </c>
      <c r="M356" s="37">
        <v>106182246.9183996</v>
      </c>
      <c r="N356" s="38">
        <v>53516000</v>
      </c>
      <c r="O356" s="19" t="s">
        <v>2130</v>
      </c>
      <c r="P356" s="172">
        <f t="shared" si="10"/>
        <v>48164400</v>
      </c>
      <c r="Q356" s="135">
        <f t="shared" si="11"/>
        <v>160548</v>
      </c>
    </row>
    <row r="357" spans="1:17" x14ac:dyDescent="0.3">
      <c r="A357" s="19">
        <v>25</v>
      </c>
      <c r="B357" s="31" t="s">
        <v>2148</v>
      </c>
      <c r="C357" s="32" t="s">
        <v>2127</v>
      </c>
      <c r="D357" s="24" t="s">
        <v>1442</v>
      </c>
      <c r="E357" s="33" t="s">
        <v>2128</v>
      </c>
      <c r="F357" s="33">
        <v>5206</v>
      </c>
      <c r="G357" s="33" t="s">
        <v>2129</v>
      </c>
      <c r="H357" s="33" t="s">
        <v>1445</v>
      </c>
      <c r="I357" s="33">
        <v>200807</v>
      </c>
      <c r="J357" s="34">
        <v>79746396</v>
      </c>
      <c r="K357" s="35">
        <v>3549900</v>
      </c>
      <c r="L357" s="36">
        <v>24</v>
      </c>
      <c r="M357" s="37">
        <v>75851117.656969413</v>
      </c>
      <c r="N357" s="38">
        <v>35499000</v>
      </c>
      <c r="O357" s="19" t="s">
        <v>2130</v>
      </c>
      <c r="P357" s="172">
        <f t="shared" si="10"/>
        <v>31949100</v>
      </c>
      <c r="Q357" s="135">
        <f t="shared" si="11"/>
        <v>110934.375</v>
      </c>
    </row>
    <row r="358" spans="1:17" x14ac:dyDescent="0.3">
      <c r="A358" s="19">
        <v>26</v>
      </c>
      <c r="B358" s="31" t="s">
        <v>2149</v>
      </c>
      <c r="C358" s="32" t="s">
        <v>2127</v>
      </c>
      <c r="D358" s="24" t="s">
        <v>1442</v>
      </c>
      <c r="E358" s="33" t="s">
        <v>2128</v>
      </c>
      <c r="F358" s="33">
        <v>5206</v>
      </c>
      <c r="G358" s="33" t="s">
        <v>2129</v>
      </c>
      <c r="H358" s="33" t="s">
        <v>1445</v>
      </c>
      <c r="I358" s="33">
        <v>200807</v>
      </c>
      <c r="J358" s="34">
        <v>79746400</v>
      </c>
      <c r="K358" s="35">
        <v>3549900</v>
      </c>
      <c r="L358" s="36">
        <v>24</v>
      </c>
      <c r="M358" s="37">
        <v>75851121.461586118</v>
      </c>
      <c r="N358" s="38">
        <v>35499000</v>
      </c>
      <c r="O358" s="19" t="s">
        <v>2130</v>
      </c>
      <c r="P358" s="172">
        <f t="shared" si="10"/>
        <v>31949100</v>
      </c>
      <c r="Q358" s="135">
        <f t="shared" si="11"/>
        <v>110934.375</v>
      </c>
    </row>
    <row r="359" spans="1:17" x14ac:dyDescent="0.3">
      <c r="A359" s="19">
        <v>27</v>
      </c>
      <c r="B359" s="31" t="s">
        <v>2150</v>
      </c>
      <c r="C359" s="32" t="s">
        <v>2151</v>
      </c>
      <c r="D359" s="24" t="s">
        <v>1442</v>
      </c>
      <c r="E359" s="33" t="s">
        <v>2152</v>
      </c>
      <c r="F359" s="33">
        <v>5206</v>
      </c>
      <c r="G359" s="33" t="s">
        <v>2129</v>
      </c>
      <c r="H359" s="33" t="s">
        <v>1445</v>
      </c>
      <c r="I359" s="33">
        <v>200911</v>
      </c>
      <c r="J359" s="34">
        <v>80092643</v>
      </c>
      <c r="K359" s="35">
        <v>3745800</v>
      </c>
      <c r="L359" s="36">
        <v>25</v>
      </c>
      <c r="M359" s="37">
        <v>83609818.935247019</v>
      </c>
      <c r="N359" s="38">
        <v>37458000</v>
      </c>
      <c r="O359" s="19" t="s">
        <v>2130</v>
      </c>
      <c r="P359" s="172">
        <f t="shared" si="10"/>
        <v>33712200</v>
      </c>
      <c r="Q359" s="135">
        <f t="shared" si="11"/>
        <v>112374</v>
      </c>
    </row>
    <row r="360" spans="1:17" x14ac:dyDescent="0.3">
      <c r="A360" s="19">
        <v>28</v>
      </c>
      <c r="B360" s="31" t="s">
        <v>2153</v>
      </c>
      <c r="C360" s="32" t="s">
        <v>2151</v>
      </c>
      <c r="D360" s="24" t="s">
        <v>1442</v>
      </c>
      <c r="E360" s="33" t="s">
        <v>2152</v>
      </c>
      <c r="F360" s="33">
        <v>5206</v>
      </c>
      <c r="G360" s="33" t="s">
        <v>2129</v>
      </c>
      <c r="H360" s="33" t="s">
        <v>1445</v>
      </c>
      <c r="I360" s="33">
        <v>200912</v>
      </c>
      <c r="J360" s="34">
        <v>80092643</v>
      </c>
      <c r="K360" s="35">
        <v>3745800</v>
      </c>
      <c r="L360" s="36">
        <v>25</v>
      </c>
      <c r="M360" s="37">
        <v>83609818.935247019</v>
      </c>
      <c r="N360" s="38">
        <v>37458000</v>
      </c>
      <c r="O360" s="19" t="s">
        <v>2130</v>
      </c>
      <c r="P360" s="172">
        <f t="shared" si="10"/>
        <v>33712200</v>
      </c>
      <c r="Q360" s="135">
        <f t="shared" si="11"/>
        <v>112374</v>
      </c>
    </row>
    <row r="361" spans="1:17" x14ac:dyDescent="0.3">
      <c r="A361" s="19">
        <v>29</v>
      </c>
      <c r="B361" s="31" t="s">
        <v>2154</v>
      </c>
      <c r="C361" s="32" t="s">
        <v>2151</v>
      </c>
      <c r="D361" s="24" t="s">
        <v>1442</v>
      </c>
      <c r="E361" s="33" t="s">
        <v>2152</v>
      </c>
      <c r="F361" s="33">
        <v>5206</v>
      </c>
      <c r="G361" s="33" t="s">
        <v>2129</v>
      </c>
      <c r="H361" s="33" t="s">
        <v>1445</v>
      </c>
      <c r="I361" s="33">
        <v>200912</v>
      </c>
      <c r="J361" s="34">
        <v>80092643</v>
      </c>
      <c r="K361" s="35">
        <v>3745800</v>
      </c>
      <c r="L361" s="36">
        <v>25</v>
      </c>
      <c r="M361" s="37">
        <v>83609818.935247019</v>
      </c>
      <c r="N361" s="38">
        <v>37458000</v>
      </c>
      <c r="O361" s="19" t="s">
        <v>2130</v>
      </c>
      <c r="P361" s="172">
        <f t="shared" si="10"/>
        <v>33712200</v>
      </c>
      <c r="Q361" s="135">
        <f t="shared" si="11"/>
        <v>112374</v>
      </c>
    </row>
    <row r="362" spans="1:17" x14ac:dyDescent="0.3">
      <c r="A362" s="19">
        <v>30</v>
      </c>
      <c r="B362" s="31" t="s">
        <v>2155</v>
      </c>
      <c r="C362" s="32" t="s">
        <v>2151</v>
      </c>
      <c r="D362" s="24" t="s">
        <v>1442</v>
      </c>
      <c r="E362" s="33" t="s">
        <v>2152</v>
      </c>
      <c r="F362" s="33">
        <v>5206</v>
      </c>
      <c r="G362" s="33" t="s">
        <v>2129</v>
      </c>
      <c r="H362" s="33" t="s">
        <v>1445</v>
      </c>
      <c r="I362" s="33">
        <v>200912</v>
      </c>
      <c r="J362" s="34">
        <v>80092643</v>
      </c>
      <c r="K362" s="35">
        <v>3745800</v>
      </c>
      <c r="L362" s="36">
        <v>25</v>
      </c>
      <c r="M362" s="37">
        <v>83609818.935247019</v>
      </c>
      <c r="N362" s="38">
        <v>37458000</v>
      </c>
      <c r="O362" s="19" t="s">
        <v>2130</v>
      </c>
      <c r="P362" s="172">
        <f t="shared" si="10"/>
        <v>33712200</v>
      </c>
      <c r="Q362" s="135">
        <f t="shared" si="11"/>
        <v>112374</v>
      </c>
    </row>
    <row r="363" spans="1:17" x14ac:dyDescent="0.3">
      <c r="A363" s="19">
        <v>31</v>
      </c>
      <c r="B363" s="31" t="s">
        <v>2156</v>
      </c>
      <c r="C363" s="32" t="s">
        <v>2151</v>
      </c>
      <c r="D363" s="24" t="s">
        <v>1442</v>
      </c>
      <c r="E363" s="33" t="s">
        <v>2152</v>
      </c>
      <c r="F363" s="33">
        <v>5206</v>
      </c>
      <c r="G363" s="33" t="s">
        <v>2129</v>
      </c>
      <c r="H363" s="33" t="s">
        <v>1445</v>
      </c>
      <c r="I363" s="33">
        <v>201103</v>
      </c>
      <c r="J363" s="34">
        <v>88377240</v>
      </c>
      <c r="K363" s="35">
        <v>4744600</v>
      </c>
      <c r="L363" s="36">
        <v>27</v>
      </c>
      <c r="M363" s="37">
        <v>92667132.279816747</v>
      </c>
      <c r="N363" s="38">
        <v>47446000</v>
      </c>
      <c r="O363" s="19" t="s">
        <v>2130</v>
      </c>
      <c r="P363" s="172">
        <f t="shared" si="10"/>
        <v>42701400</v>
      </c>
      <c r="Q363" s="135">
        <f t="shared" si="11"/>
        <v>131794.44444444444</v>
      </c>
    </row>
    <row r="364" spans="1:17" x14ac:dyDescent="0.3">
      <c r="A364" s="19">
        <v>32</v>
      </c>
      <c r="B364" s="31" t="s">
        <v>2157</v>
      </c>
      <c r="C364" s="32" t="s">
        <v>2151</v>
      </c>
      <c r="D364" s="24" t="s">
        <v>1442</v>
      </c>
      <c r="E364" s="33" t="s">
        <v>2152</v>
      </c>
      <c r="F364" s="33">
        <v>5206</v>
      </c>
      <c r="G364" s="33" t="s">
        <v>2129</v>
      </c>
      <c r="H364" s="33" t="s">
        <v>1445</v>
      </c>
      <c r="I364" s="33">
        <v>200911</v>
      </c>
      <c r="J364" s="34">
        <v>80092643</v>
      </c>
      <c r="K364" s="35">
        <v>3745800</v>
      </c>
      <c r="L364" s="36">
        <v>25</v>
      </c>
      <c r="M364" s="37">
        <v>83609818.935247019</v>
      </c>
      <c r="N364" s="38">
        <v>37458000</v>
      </c>
      <c r="O364" s="19" t="s">
        <v>2130</v>
      </c>
      <c r="P364" s="172">
        <f t="shared" si="10"/>
        <v>33712200</v>
      </c>
      <c r="Q364" s="135">
        <f t="shared" si="11"/>
        <v>112374</v>
      </c>
    </row>
    <row r="365" spans="1:17" x14ac:dyDescent="0.3">
      <c r="A365" s="19">
        <v>33</v>
      </c>
      <c r="B365" s="31" t="s">
        <v>2158</v>
      </c>
      <c r="C365" s="32" t="s">
        <v>2151</v>
      </c>
      <c r="D365" s="24" t="s">
        <v>1442</v>
      </c>
      <c r="E365" s="33" t="s">
        <v>2152</v>
      </c>
      <c r="F365" s="33">
        <v>5206</v>
      </c>
      <c r="G365" s="33" t="s">
        <v>2129</v>
      </c>
      <c r="H365" s="33" t="s">
        <v>1445</v>
      </c>
      <c r="I365" s="33">
        <v>200911</v>
      </c>
      <c r="J365" s="34">
        <v>80092643</v>
      </c>
      <c r="K365" s="35">
        <v>3745800</v>
      </c>
      <c r="L365" s="36">
        <v>25</v>
      </c>
      <c r="M365" s="37">
        <v>83609818.935247019</v>
      </c>
      <c r="N365" s="38">
        <v>37458000</v>
      </c>
      <c r="O365" s="19" t="s">
        <v>2130</v>
      </c>
      <c r="P365" s="172">
        <f t="shared" si="10"/>
        <v>33712200</v>
      </c>
      <c r="Q365" s="135">
        <f t="shared" si="11"/>
        <v>112374</v>
      </c>
    </row>
    <row r="366" spans="1:17" x14ac:dyDescent="0.3">
      <c r="A366" s="19">
        <v>34</v>
      </c>
      <c r="B366" s="31" t="s">
        <v>2159</v>
      </c>
      <c r="C366" s="32" t="s">
        <v>2151</v>
      </c>
      <c r="D366" s="24" t="s">
        <v>1442</v>
      </c>
      <c r="E366" s="33" t="s">
        <v>2152</v>
      </c>
      <c r="F366" s="33">
        <v>5206</v>
      </c>
      <c r="G366" s="33" t="s">
        <v>2129</v>
      </c>
      <c r="H366" s="33" t="s">
        <v>1445</v>
      </c>
      <c r="I366" s="33">
        <v>201103</v>
      </c>
      <c r="J366" s="34">
        <v>88377240</v>
      </c>
      <c r="K366" s="35">
        <v>4744600</v>
      </c>
      <c r="L366" s="36">
        <v>27</v>
      </c>
      <c r="M366" s="37">
        <v>92667132.279816747</v>
      </c>
      <c r="N366" s="38">
        <v>47446000</v>
      </c>
      <c r="O366" s="19" t="s">
        <v>2130</v>
      </c>
      <c r="P366" s="172">
        <f t="shared" si="10"/>
        <v>42701400</v>
      </c>
      <c r="Q366" s="135">
        <f t="shared" si="11"/>
        <v>131794.44444444444</v>
      </c>
    </row>
    <row r="367" spans="1:17" x14ac:dyDescent="0.3">
      <c r="A367" s="19">
        <v>35</v>
      </c>
      <c r="B367" s="31" t="s">
        <v>2160</v>
      </c>
      <c r="C367" s="32" t="s">
        <v>2151</v>
      </c>
      <c r="D367" s="24" t="s">
        <v>1442</v>
      </c>
      <c r="E367" s="33" t="s">
        <v>2152</v>
      </c>
      <c r="F367" s="33">
        <v>5206</v>
      </c>
      <c r="G367" s="33" t="s">
        <v>2129</v>
      </c>
      <c r="H367" s="33" t="s">
        <v>1445</v>
      </c>
      <c r="I367" s="33">
        <v>201103</v>
      </c>
      <c r="J367" s="34">
        <v>88377240</v>
      </c>
      <c r="K367" s="35">
        <v>4744600</v>
      </c>
      <c r="L367" s="36">
        <v>27</v>
      </c>
      <c r="M367" s="37">
        <v>92667132.279816747</v>
      </c>
      <c r="N367" s="38">
        <v>47446000</v>
      </c>
      <c r="O367" s="19" t="s">
        <v>2130</v>
      </c>
      <c r="P367" s="172">
        <f t="shared" si="10"/>
        <v>42701400</v>
      </c>
      <c r="Q367" s="135">
        <f t="shared" si="11"/>
        <v>131794.44444444444</v>
      </c>
    </row>
    <row r="368" spans="1:17" x14ac:dyDescent="0.3">
      <c r="A368" s="19">
        <v>36</v>
      </c>
      <c r="B368" s="31" t="s">
        <v>2161</v>
      </c>
      <c r="C368" s="32" t="s">
        <v>2151</v>
      </c>
      <c r="D368" s="24" t="s">
        <v>1442</v>
      </c>
      <c r="E368" s="33" t="s">
        <v>2152</v>
      </c>
      <c r="F368" s="33">
        <v>5206</v>
      </c>
      <c r="G368" s="33" t="s">
        <v>2129</v>
      </c>
      <c r="H368" s="33" t="s">
        <v>1445</v>
      </c>
      <c r="I368" s="33">
        <v>200911</v>
      </c>
      <c r="J368" s="34">
        <v>88887176</v>
      </c>
      <c r="K368" s="35">
        <v>4157100</v>
      </c>
      <c r="L368" s="36">
        <v>25</v>
      </c>
      <c r="M368" s="37">
        <v>92790553.696991056</v>
      </c>
      <c r="N368" s="38">
        <v>41571000</v>
      </c>
      <c r="O368" s="19" t="s">
        <v>2130</v>
      </c>
      <c r="P368" s="172">
        <f t="shared" si="10"/>
        <v>37413900</v>
      </c>
      <c r="Q368" s="135">
        <f t="shared" si="11"/>
        <v>124713</v>
      </c>
    </row>
    <row r="369" spans="1:17" x14ac:dyDescent="0.3">
      <c r="A369" s="19">
        <v>37</v>
      </c>
      <c r="B369" s="31" t="s">
        <v>2162</v>
      </c>
      <c r="C369" s="32" t="s">
        <v>2151</v>
      </c>
      <c r="D369" s="24" t="s">
        <v>1442</v>
      </c>
      <c r="E369" s="33" t="s">
        <v>2152</v>
      </c>
      <c r="F369" s="33">
        <v>5206</v>
      </c>
      <c r="G369" s="33" t="s">
        <v>2129</v>
      </c>
      <c r="H369" s="33" t="s">
        <v>1445</v>
      </c>
      <c r="I369" s="33">
        <v>200912</v>
      </c>
      <c r="J369" s="34">
        <v>80092643</v>
      </c>
      <c r="K369" s="35">
        <v>3745800</v>
      </c>
      <c r="L369" s="36">
        <v>25</v>
      </c>
      <c r="M369" s="37">
        <v>83609818.935247019</v>
      </c>
      <c r="N369" s="38">
        <v>37458000</v>
      </c>
      <c r="O369" s="19" t="s">
        <v>2130</v>
      </c>
      <c r="P369" s="172">
        <f t="shared" si="10"/>
        <v>33712200</v>
      </c>
      <c r="Q369" s="135">
        <f t="shared" si="11"/>
        <v>112374</v>
      </c>
    </row>
    <row r="370" spans="1:17" x14ac:dyDescent="0.3">
      <c r="A370" s="19">
        <v>38</v>
      </c>
      <c r="B370" s="31" t="s">
        <v>2163</v>
      </c>
      <c r="C370" s="32" t="s">
        <v>2151</v>
      </c>
      <c r="D370" s="24" t="s">
        <v>1442</v>
      </c>
      <c r="E370" s="33" t="s">
        <v>2152</v>
      </c>
      <c r="F370" s="33">
        <v>5206</v>
      </c>
      <c r="G370" s="33" t="s">
        <v>2129</v>
      </c>
      <c r="H370" s="33" t="s">
        <v>1445</v>
      </c>
      <c r="I370" s="33">
        <v>200912</v>
      </c>
      <c r="J370" s="34">
        <v>80092643</v>
      </c>
      <c r="K370" s="35">
        <v>3745800</v>
      </c>
      <c r="L370" s="36">
        <v>25</v>
      </c>
      <c r="M370" s="37">
        <v>83609818.935247019</v>
      </c>
      <c r="N370" s="38">
        <v>37458000</v>
      </c>
      <c r="O370" s="19" t="s">
        <v>2130</v>
      </c>
      <c r="P370" s="172">
        <f t="shared" si="10"/>
        <v>33712200</v>
      </c>
      <c r="Q370" s="135">
        <f t="shared" si="11"/>
        <v>112374</v>
      </c>
    </row>
    <row r="371" spans="1:17" x14ac:dyDescent="0.3">
      <c r="A371" s="19">
        <v>39</v>
      </c>
      <c r="B371" s="31" t="s">
        <v>2164</v>
      </c>
      <c r="C371" s="32" t="s">
        <v>2151</v>
      </c>
      <c r="D371" s="24" t="s">
        <v>1442</v>
      </c>
      <c r="E371" s="33" t="s">
        <v>2152</v>
      </c>
      <c r="F371" s="33">
        <v>5206</v>
      </c>
      <c r="G371" s="33" t="s">
        <v>2129</v>
      </c>
      <c r="H371" s="33" t="s">
        <v>1445</v>
      </c>
      <c r="I371" s="33">
        <v>200911</v>
      </c>
      <c r="J371" s="34">
        <v>88887176</v>
      </c>
      <c r="K371" s="35">
        <v>4157100</v>
      </c>
      <c r="L371" s="36">
        <v>25</v>
      </c>
      <c r="M371" s="37">
        <v>92790553.696991056</v>
      </c>
      <c r="N371" s="38">
        <v>41571000</v>
      </c>
      <c r="O371" s="19" t="s">
        <v>2130</v>
      </c>
      <c r="P371" s="172">
        <f t="shared" si="10"/>
        <v>37413900</v>
      </c>
      <c r="Q371" s="135">
        <f t="shared" si="11"/>
        <v>124713</v>
      </c>
    </row>
    <row r="372" spans="1:17" x14ac:dyDescent="0.3">
      <c r="A372" s="19">
        <v>40</v>
      </c>
      <c r="B372" s="31" t="s">
        <v>2165</v>
      </c>
      <c r="C372" s="32" t="s">
        <v>2151</v>
      </c>
      <c r="D372" s="24" t="s">
        <v>1442</v>
      </c>
      <c r="E372" s="33" t="s">
        <v>2152</v>
      </c>
      <c r="F372" s="33">
        <v>5206</v>
      </c>
      <c r="G372" s="33" t="s">
        <v>2129</v>
      </c>
      <c r="H372" s="33" t="s">
        <v>1445</v>
      </c>
      <c r="I372" s="33">
        <v>201103</v>
      </c>
      <c r="J372" s="34">
        <v>88377240</v>
      </c>
      <c r="K372" s="35">
        <v>4744600</v>
      </c>
      <c r="L372" s="36">
        <v>27</v>
      </c>
      <c r="M372" s="37">
        <v>92667132.279816747</v>
      </c>
      <c r="N372" s="38">
        <v>47446000</v>
      </c>
      <c r="O372" s="19" t="s">
        <v>2130</v>
      </c>
      <c r="P372" s="172">
        <f t="shared" si="10"/>
        <v>42701400</v>
      </c>
      <c r="Q372" s="135">
        <f t="shared" si="11"/>
        <v>131794.44444444444</v>
      </c>
    </row>
    <row r="373" spans="1:17" x14ac:dyDescent="0.3">
      <c r="A373" s="19">
        <v>41</v>
      </c>
      <c r="B373" s="31" t="s">
        <v>2166</v>
      </c>
      <c r="C373" s="32" t="s">
        <v>2151</v>
      </c>
      <c r="D373" s="24" t="s">
        <v>1442</v>
      </c>
      <c r="E373" s="33" t="s">
        <v>2152</v>
      </c>
      <c r="F373" s="33">
        <v>5206</v>
      </c>
      <c r="G373" s="33" t="s">
        <v>2129</v>
      </c>
      <c r="H373" s="33" t="s">
        <v>1445</v>
      </c>
      <c r="I373" s="33">
        <v>201103</v>
      </c>
      <c r="J373" s="34">
        <v>88377240</v>
      </c>
      <c r="K373" s="35">
        <v>4744600</v>
      </c>
      <c r="L373" s="36">
        <v>27</v>
      </c>
      <c r="M373" s="37">
        <v>92667132.279816747</v>
      </c>
      <c r="N373" s="38">
        <v>47446000</v>
      </c>
      <c r="O373" s="19" t="s">
        <v>2130</v>
      </c>
      <c r="P373" s="172">
        <f t="shared" si="10"/>
        <v>42701400</v>
      </c>
      <c r="Q373" s="135">
        <f t="shared" si="11"/>
        <v>131794.44444444444</v>
      </c>
    </row>
    <row r="374" spans="1:17" x14ac:dyDescent="0.3">
      <c r="A374" s="19">
        <v>42</v>
      </c>
      <c r="B374" s="31" t="s">
        <v>2167</v>
      </c>
      <c r="C374" s="32" t="s">
        <v>2151</v>
      </c>
      <c r="D374" s="24" t="s">
        <v>1442</v>
      </c>
      <c r="E374" s="33" t="s">
        <v>2152</v>
      </c>
      <c r="F374" s="33">
        <v>5206</v>
      </c>
      <c r="G374" s="33" t="s">
        <v>2129</v>
      </c>
      <c r="H374" s="33" t="s">
        <v>1445</v>
      </c>
      <c r="I374" s="33">
        <v>200912</v>
      </c>
      <c r="J374" s="34">
        <v>88887176</v>
      </c>
      <c r="K374" s="35">
        <v>4157100</v>
      </c>
      <c r="L374" s="36">
        <v>25</v>
      </c>
      <c r="M374" s="37">
        <v>92790553.696991056</v>
      </c>
      <c r="N374" s="38">
        <v>41571000</v>
      </c>
      <c r="O374" s="19" t="s">
        <v>2130</v>
      </c>
      <c r="P374" s="172">
        <f t="shared" si="10"/>
        <v>37413900</v>
      </c>
      <c r="Q374" s="135">
        <f t="shared" si="11"/>
        <v>124713</v>
      </c>
    </row>
    <row r="375" spans="1:17" x14ac:dyDescent="0.3">
      <c r="A375" s="19">
        <v>43</v>
      </c>
      <c r="B375" s="31" t="s">
        <v>2168</v>
      </c>
      <c r="C375" s="32" t="s">
        <v>2151</v>
      </c>
      <c r="D375" s="24" t="s">
        <v>1442</v>
      </c>
      <c r="E375" s="33" t="s">
        <v>2152</v>
      </c>
      <c r="F375" s="33">
        <v>5206</v>
      </c>
      <c r="G375" s="33" t="s">
        <v>2129</v>
      </c>
      <c r="H375" s="33" t="s">
        <v>1445</v>
      </c>
      <c r="I375" s="33">
        <v>201103</v>
      </c>
      <c r="J375" s="34">
        <v>88377240</v>
      </c>
      <c r="K375" s="35">
        <v>4744600</v>
      </c>
      <c r="L375" s="36">
        <v>27</v>
      </c>
      <c r="M375" s="37">
        <v>92667132.279816747</v>
      </c>
      <c r="N375" s="38">
        <v>47446000</v>
      </c>
      <c r="O375" s="19" t="s">
        <v>2130</v>
      </c>
      <c r="P375" s="172">
        <f t="shared" si="10"/>
        <v>42701400</v>
      </c>
      <c r="Q375" s="135">
        <f t="shared" si="11"/>
        <v>131794.44444444444</v>
      </c>
    </row>
    <row r="376" spans="1:17" x14ac:dyDescent="0.3">
      <c r="A376" s="19">
        <v>44</v>
      </c>
      <c r="B376" s="31" t="s">
        <v>2169</v>
      </c>
      <c r="C376" s="32" t="s">
        <v>2151</v>
      </c>
      <c r="D376" s="24" t="s">
        <v>1442</v>
      </c>
      <c r="E376" s="33" t="s">
        <v>2152</v>
      </c>
      <c r="F376" s="33">
        <v>5206</v>
      </c>
      <c r="G376" s="33" t="s">
        <v>2129</v>
      </c>
      <c r="H376" s="33" t="s">
        <v>1445</v>
      </c>
      <c r="I376" s="33">
        <v>200912</v>
      </c>
      <c r="J376" s="34">
        <v>88887175</v>
      </c>
      <c r="K376" s="35">
        <v>4157100</v>
      </c>
      <c r="L376" s="36">
        <v>25</v>
      </c>
      <c r="M376" s="37">
        <v>92790552.6530772</v>
      </c>
      <c r="N376" s="38">
        <v>41571000</v>
      </c>
      <c r="O376" s="19" t="s">
        <v>2130</v>
      </c>
      <c r="P376" s="172">
        <f t="shared" si="10"/>
        <v>37413900</v>
      </c>
      <c r="Q376" s="135">
        <f t="shared" si="11"/>
        <v>124713</v>
      </c>
    </row>
    <row r="377" spans="1:17" x14ac:dyDescent="0.3">
      <c r="A377" s="19">
        <v>45</v>
      </c>
      <c r="B377" s="31" t="s">
        <v>2170</v>
      </c>
      <c r="C377" s="32" t="s">
        <v>2151</v>
      </c>
      <c r="D377" s="24" t="s">
        <v>1442</v>
      </c>
      <c r="E377" s="33" t="s">
        <v>2152</v>
      </c>
      <c r="F377" s="33">
        <v>5206</v>
      </c>
      <c r="G377" s="33" t="s">
        <v>2129</v>
      </c>
      <c r="H377" s="33" t="s">
        <v>1445</v>
      </c>
      <c r="I377" s="33">
        <v>200912</v>
      </c>
      <c r="J377" s="34">
        <v>80092643</v>
      </c>
      <c r="K377" s="35">
        <v>3745800</v>
      </c>
      <c r="L377" s="36">
        <v>25</v>
      </c>
      <c r="M377" s="37">
        <v>83609818.935247019</v>
      </c>
      <c r="N377" s="38">
        <v>37458000</v>
      </c>
      <c r="O377" s="19" t="s">
        <v>2130</v>
      </c>
      <c r="P377" s="172">
        <f t="shared" si="10"/>
        <v>33712200</v>
      </c>
      <c r="Q377" s="135">
        <f t="shared" si="11"/>
        <v>112374</v>
      </c>
    </row>
    <row r="378" spans="1:17" x14ac:dyDescent="0.3">
      <c r="A378" s="19">
        <v>46</v>
      </c>
      <c r="B378" s="31" t="s">
        <v>2171</v>
      </c>
      <c r="C378" s="32" t="s">
        <v>2151</v>
      </c>
      <c r="D378" s="24" t="s">
        <v>1442</v>
      </c>
      <c r="E378" s="33" t="s">
        <v>2152</v>
      </c>
      <c r="F378" s="33">
        <v>5206</v>
      </c>
      <c r="G378" s="33" t="s">
        <v>2129</v>
      </c>
      <c r="H378" s="33" t="s">
        <v>1445</v>
      </c>
      <c r="I378" s="33">
        <v>200912</v>
      </c>
      <c r="J378" s="34">
        <v>80092649</v>
      </c>
      <c r="K378" s="35">
        <v>3745800</v>
      </c>
      <c r="L378" s="36">
        <v>25</v>
      </c>
      <c r="M378" s="37">
        <v>83609825.198730096</v>
      </c>
      <c r="N378" s="38">
        <v>37458000</v>
      </c>
      <c r="O378" s="19" t="s">
        <v>2130</v>
      </c>
      <c r="P378" s="172">
        <f t="shared" si="10"/>
        <v>33712200</v>
      </c>
      <c r="Q378" s="135">
        <f t="shared" si="11"/>
        <v>112374</v>
      </c>
    </row>
    <row r="379" spans="1:17" x14ac:dyDescent="0.3">
      <c r="A379" s="19">
        <v>47</v>
      </c>
      <c r="B379" s="31" t="s">
        <v>2172</v>
      </c>
      <c r="C379" s="32" t="s">
        <v>2173</v>
      </c>
      <c r="D379" s="24" t="s">
        <v>1442</v>
      </c>
      <c r="E379" s="33" t="s">
        <v>2174</v>
      </c>
      <c r="F379" s="33">
        <v>5206</v>
      </c>
      <c r="G379" s="33" t="s">
        <v>2129</v>
      </c>
      <c r="H379" s="33" t="s">
        <v>1445</v>
      </c>
      <c r="I379" s="33">
        <v>201108</v>
      </c>
      <c r="J379" s="34">
        <v>324206599</v>
      </c>
      <c r="K379" s="35">
        <v>19580800</v>
      </c>
      <c r="L379" s="36">
        <v>27</v>
      </c>
      <c r="M379" s="37">
        <v>339943811.27451485</v>
      </c>
      <c r="N379" s="38">
        <v>195808000</v>
      </c>
      <c r="O379" s="19" t="s">
        <v>2130</v>
      </c>
      <c r="P379" s="172">
        <f t="shared" si="10"/>
        <v>176227200</v>
      </c>
      <c r="Q379" s="135">
        <f t="shared" si="11"/>
        <v>543911.11111111112</v>
      </c>
    </row>
    <row r="380" spans="1:17" x14ac:dyDescent="0.3">
      <c r="A380" s="19">
        <v>48</v>
      </c>
      <c r="B380" s="31" t="s">
        <v>2175</v>
      </c>
      <c r="C380" s="32" t="s">
        <v>2176</v>
      </c>
      <c r="D380" s="24" t="s">
        <v>1442</v>
      </c>
      <c r="E380" s="33" t="s">
        <v>2174</v>
      </c>
      <c r="F380" s="33">
        <v>5206</v>
      </c>
      <c r="G380" s="33" t="s">
        <v>2129</v>
      </c>
      <c r="H380" s="33" t="s">
        <v>1445</v>
      </c>
      <c r="I380" s="33">
        <v>201108</v>
      </c>
      <c r="J380" s="34">
        <v>324206599</v>
      </c>
      <c r="K380" s="35">
        <v>19580800</v>
      </c>
      <c r="L380" s="36">
        <v>27</v>
      </c>
      <c r="M380" s="37">
        <v>339943811.27451485</v>
      </c>
      <c r="N380" s="38">
        <v>195808000</v>
      </c>
      <c r="O380" s="19" t="s">
        <v>2130</v>
      </c>
      <c r="P380" s="172">
        <f t="shared" si="10"/>
        <v>176227200</v>
      </c>
      <c r="Q380" s="135">
        <f t="shared" si="11"/>
        <v>543911.11111111112</v>
      </c>
    </row>
    <row r="381" spans="1:17" x14ac:dyDescent="0.3">
      <c r="A381" s="19">
        <v>49</v>
      </c>
      <c r="B381" s="31" t="s">
        <v>2177</v>
      </c>
      <c r="C381" s="32" t="s">
        <v>2178</v>
      </c>
      <c r="D381" s="24" t="s">
        <v>1442</v>
      </c>
      <c r="E381" s="33" t="s">
        <v>2174</v>
      </c>
      <c r="F381" s="33">
        <v>5206</v>
      </c>
      <c r="G381" s="33" t="s">
        <v>2129</v>
      </c>
      <c r="H381" s="33" t="s">
        <v>1445</v>
      </c>
      <c r="I381" s="33">
        <v>201309</v>
      </c>
      <c r="J381" s="34">
        <v>316284594</v>
      </c>
      <c r="K381" s="35">
        <v>20841700</v>
      </c>
      <c r="L381" s="36">
        <v>29</v>
      </c>
      <c r="M381" s="37">
        <v>321630882.58102691</v>
      </c>
      <c r="N381" s="38">
        <v>208417000</v>
      </c>
      <c r="O381" s="19" t="s">
        <v>2130</v>
      </c>
      <c r="P381" s="172">
        <f t="shared" si="10"/>
        <v>187575300</v>
      </c>
      <c r="Q381" s="135">
        <f t="shared" si="11"/>
        <v>539009.48275862064</v>
      </c>
    </row>
    <row r="382" spans="1:17" x14ac:dyDescent="0.3">
      <c r="A382" s="19">
        <v>50</v>
      </c>
      <c r="B382" s="31" t="s">
        <v>2179</v>
      </c>
      <c r="C382" s="32" t="s">
        <v>2178</v>
      </c>
      <c r="D382" s="24" t="s">
        <v>1442</v>
      </c>
      <c r="E382" s="33" t="s">
        <v>2174</v>
      </c>
      <c r="F382" s="33">
        <v>5206</v>
      </c>
      <c r="G382" s="33" t="s">
        <v>2129</v>
      </c>
      <c r="H382" s="33" t="s">
        <v>1445</v>
      </c>
      <c r="I382" s="33">
        <v>201309</v>
      </c>
      <c r="J382" s="34">
        <v>322719822</v>
      </c>
      <c r="K382" s="35">
        <v>21265800</v>
      </c>
      <c r="L382" s="36">
        <v>29</v>
      </c>
      <c r="M382" s="37">
        <v>328174887.88673627</v>
      </c>
      <c r="N382" s="38">
        <v>212658000</v>
      </c>
      <c r="O382" s="19" t="s">
        <v>2130</v>
      </c>
      <c r="P382" s="172">
        <f t="shared" si="10"/>
        <v>191392200</v>
      </c>
      <c r="Q382" s="135">
        <f t="shared" si="11"/>
        <v>549977.58620689658</v>
      </c>
    </row>
    <row r="383" spans="1:17" x14ac:dyDescent="0.3">
      <c r="A383" s="19">
        <v>53</v>
      </c>
      <c r="B383" s="31" t="s">
        <v>2180</v>
      </c>
      <c r="C383" s="32" t="s">
        <v>2181</v>
      </c>
      <c r="D383" s="24" t="s">
        <v>1442</v>
      </c>
      <c r="E383" s="33" t="s">
        <v>2182</v>
      </c>
      <c r="F383" s="33">
        <v>5206</v>
      </c>
      <c r="G383" s="33" t="s">
        <v>2129</v>
      </c>
      <c r="H383" s="33" t="s">
        <v>1445</v>
      </c>
      <c r="I383" s="33">
        <v>201109</v>
      </c>
      <c r="J383" s="34">
        <v>12331496</v>
      </c>
      <c r="K383" s="35">
        <v>744800</v>
      </c>
      <c r="L383" s="36">
        <v>27</v>
      </c>
      <c r="M383" s="37">
        <v>12930075.334328512</v>
      </c>
      <c r="N383" s="38">
        <v>7448000</v>
      </c>
      <c r="O383" s="19" t="s">
        <v>2130</v>
      </c>
      <c r="P383" s="172">
        <f t="shared" si="10"/>
        <v>6703200</v>
      </c>
      <c r="Q383" s="135">
        <f t="shared" si="11"/>
        <v>20688.888888888887</v>
      </c>
    </row>
    <row r="384" spans="1:17" x14ac:dyDescent="0.3">
      <c r="A384" s="19">
        <v>62</v>
      </c>
      <c r="B384" s="31" t="s">
        <v>2183</v>
      </c>
      <c r="C384" s="32" t="s">
        <v>2184</v>
      </c>
      <c r="D384" s="24" t="s">
        <v>1442</v>
      </c>
      <c r="E384" s="33"/>
      <c r="F384" s="33">
        <v>5212</v>
      </c>
      <c r="G384" s="33" t="s">
        <v>2185</v>
      </c>
      <c r="H384" s="33" t="s">
        <v>1445</v>
      </c>
      <c r="I384" s="33">
        <v>196911</v>
      </c>
      <c r="J384" s="34">
        <v>79187</v>
      </c>
      <c r="K384" s="35">
        <v>0</v>
      </c>
      <c r="L384" s="36">
        <v>10</v>
      </c>
      <c r="M384" s="35">
        <v>25000000</v>
      </c>
      <c r="N384" s="38">
        <v>2400000</v>
      </c>
      <c r="O384" s="19" t="s">
        <v>2130</v>
      </c>
      <c r="P384" s="172">
        <f t="shared" si="10"/>
        <v>2400000</v>
      </c>
      <c r="Q384" s="135">
        <f t="shared" si="11"/>
        <v>20000</v>
      </c>
    </row>
    <row r="385" spans="1:17" x14ac:dyDescent="0.3">
      <c r="A385" s="19">
        <v>64</v>
      </c>
      <c r="B385" s="31" t="s">
        <v>2186</v>
      </c>
      <c r="C385" s="32" t="s">
        <v>2187</v>
      </c>
      <c r="D385" s="24" t="s">
        <v>1442</v>
      </c>
      <c r="E385" s="33" t="s">
        <v>1443</v>
      </c>
      <c r="F385" s="33">
        <v>5203</v>
      </c>
      <c r="G385" s="33" t="s">
        <v>2188</v>
      </c>
      <c r="H385" s="33" t="s">
        <v>1445</v>
      </c>
      <c r="I385" s="33">
        <v>200612</v>
      </c>
      <c r="J385" s="34">
        <v>430000</v>
      </c>
      <c r="K385" s="35">
        <v>15400</v>
      </c>
      <c r="L385" s="36">
        <v>22</v>
      </c>
      <c r="M385" s="37">
        <v>435956.02981967933</v>
      </c>
      <c r="N385" s="38">
        <v>154000</v>
      </c>
      <c r="O385" s="19" t="s">
        <v>2130</v>
      </c>
      <c r="P385" s="172">
        <f t="shared" si="10"/>
        <v>138600</v>
      </c>
      <c r="Q385" s="135">
        <f t="shared" si="11"/>
        <v>525</v>
      </c>
    </row>
    <row r="386" spans="1:17" x14ac:dyDescent="0.3">
      <c r="A386" s="19">
        <v>67</v>
      </c>
      <c r="B386" s="31" t="s">
        <v>2189</v>
      </c>
      <c r="C386" s="32" t="s">
        <v>2190</v>
      </c>
      <c r="D386" s="24" t="s">
        <v>1442</v>
      </c>
      <c r="E386" s="33"/>
      <c r="F386" s="33">
        <v>5203</v>
      </c>
      <c r="G386" s="33" t="s">
        <v>2188</v>
      </c>
      <c r="H386" s="33" t="s">
        <v>1445</v>
      </c>
      <c r="I386" s="33">
        <v>200011</v>
      </c>
      <c r="J386" s="34">
        <v>2173221</v>
      </c>
      <c r="K386" s="35">
        <v>42500</v>
      </c>
      <c r="L386" s="36">
        <v>16</v>
      </c>
      <c r="M386" s="37">
        <v>2655626.1028965521</v>
      </c>
      <c r="N386" s="38">
        <v>425000</v>
      </c>
      <c r="O386" s="19" t="s">
        <v>2130</v>
      </c>
      <c r="P386" s="172">
        <f t="shared" si="10"/>
        <v>382500</v>
      </c>
      <c r="Q386" s="135">
        <f t="shared" si="11"/>
        <v>1992.1875</v>
      </c>
    </row>
    <row r="387" spans="1:17" x14ac:dyDescent="0.3">
      <c r="A387" s="19">
        <v>68</v>
      </c>
      <c r="B387" s="31" t="s">
        <v>2191</v>
      </c>
      <c r="C387" s="32" t="s">
        <v>2192</v>
      </c>
      <c r="D387" s="24" t="s">
        <v>1442</v>
      </c>
      <c r="E387" s="33" t="s">
        <v>2193</v>
      </c>
      <c r="F387" s="33">
        <v>5203</v>
      </c>
      <c r="G387" s="33" t="s">
        <v>2188</v>
      </c>
      <c r="H387" s="33" t="s">
        <v>1445</v>
      </c>
      <c r="I387" s="33">
        <v>199906</v>
      </c>
      <c r="J387" s="34">
        <v>1322769</v>
      </c>
      <c r="K387" s="35">
        <v>24000</v>
      </c>
      <c r="L387" s="36">
        <v>15</v>
      </c>
      <c r="M387" s="37">
        <v>1872540.617266187</v>
      </c>
      <c r="N387" s="38">
        <v>240000</v>
      </c>
      <c r="O387" s="19" t="s">
        <v>2130</v>
      </c>
      <c r="P387" s="172">
        <f t="shared" ref="P387:P450" si="12">+(N387-K387)</f>
        <v>216000</v>
      </c>
      <c r="Q387" s="135">
        <f t="shared" ref="Q387:Q450" si="13">+(P387/L387)/12</f>
        <v>1200</v>
      </c>
    </row>
    <row r="388" spans="1:17" x14ac:dyDescent="0.3">
      <c r="A388" s="19">
        <v>76</v>
      </c>
      <c r="B388" s="31" t="s">
        <v>2194</v>
      </c>
      <c r="C388" s="32" t="s">
        <v>2195</v>
      </c>
      <c r="D388" s="24" t="s">
        <v>1442</v>
      </c>
      <c r="E388" s="33" t="s">
        <v>2196</v>
      </c>
      <c r="F388" s="33">
        <v>5203</v>
      </c>
      <c r="G388" s="33" t="s">
        <v>2188</v>
      </c>
      <c r="H388" s="33" t="s">
        <v>1445</v>
      </c>
      <c r="I388" s="33">
        <v>200208</v>
      </c>
      <c r="J388" s="34">
        <v>2301485</v>
      </c>
      <c r="K388" s="35">
        <v>45800</v>
      </c>
      <c r="L388" s="36">
        <v>18</v>
      </c>
      <c r="M388" s="37">
        <v>2041683.3272246832</v>
      </c>
      <c r="N388" s="38">
        <v>458000</v>
      </c>
      <c r="O388" s="19" t="s">
        <v>2130</v>
      </c>
      <c r="P388" s="172">
        <f t="shared" si="12"/>
        <v>412200</v>
      </c>
      <c r="Q388" s="135">
        <f t="shared" si="13"/>
        <v>1908.3333333333333</v>
      </c>
    </row>
    <row r="389" spans="1:17" x14ac:dyDescent="0.3">
      <c r="A389" s="19">
        <v>93</v>
      </c>
      <c r="B389" s="31" t="s">
        <v>2197</v>
      </c>
      <c r="C389" s="32" t="s">
        <v>2198</v>
      </c>
      <c r="D389" s="24" t="s">
        <v>1442</v>
      </c>
      <c r="E389" s="33"/>
      <c r="F389" s="33">
        <v>5221</v>
      </c>
      <c r="G389" s="33" t="s">
        <v>2199</v>
      </c>
      <c r="H389" s="33" t="s">
        <v>1445</v>
      </c>
      <c r="I389" s="33">
        <v>200202</v>
      </c>
      <c r="J389" s="34">
        <v>2246138</v>
      </c>
      <c r="K389" s="35">
        <v>44700</v>
      </c>
      <c r="L389" s="36">
        <v>18</v>
      </c>
      <c r="M389" s="37">
        <v>1992584.1381741767</v>
      </c>
      <c r="N389" s="38">
        <v>447000</v>
      </c>
      <c r="O389" s="19" t="s">
        <v>2130</v>
      </c>
      <c r="P389" s="172">
        <f t="shared" si="12"/>
        <v>402300</v>
      </c>
      <c r="Q389" s="135">
        <f t="shared" si="13"/>
        <v>1862.5</v>
      </c>
    </row>
    <row r="390" spans="1:17" x14ac:dyDescent="0.3">
      <c r="A390" s="19">
        <v>109</v>
      </c>
      <c r="B390" s="31" t="s">
        <v>2200</v>
      </c>
      <c r="C390" s="32" t="s">
        <v>1477</v>
      </c>
      <c r="D390" s="24" t="s">
        <v>1442</v>
      </c>
      <c r="E390" s="33"/>
      <c r="F390" s="33">
        <v>5207</v>
      </c>
      <c r="G390" s="33" t="s">
        <v>2201</v>
      </c>
      <c r="H390" s="33" t="s">
        <v>1445</v>
      </c>
      <c r="I390" s="33">
        <v>201211</v>
      </c>
      <c r="J390" s="34">
        <v>4872000</v>
      </c>
      <c r="K390" s="35">
        <v>299600</v>
      </c>
      <c r="L390" s="36">
        <v>28</v>
      </c>
      <c r="M390" s="37">
        <v>5505635.8052968225</v>
      </c>
      <c r="N390" s="38">
        <v>2996000</v>
      </c>
      <c r="O390" s="19" t="s">
        <v>2130</v>
      </c>
      <c r="P390" s="172">
        <f t="shared" si="12"/>
        <v>2696400</v>
      </c>
      <c r="Q390" s="135">
        <f t="shared" si="13"/>
        <v>8025</v>
      </c>
    </row>
    <row r="391" spans="1:17" x14ac:dyDescent="0.3">
      <c r="A391" s="19">
        <v>111</v>
      </c>
      <c r="B391" s="31" t="s">
        <v>2202</v>
      </c>
      <c r="C391" s="32" t="s">
        <v>2203</v>
      </c>
      <c r="D391" s="24" t="s">
        <v>1442</v>
      </c>
      <c r="E391" s="33"/>
      <c r="F391" s="33">
        <v>5203</v>
      </c>
      <c r="G391" s="33" t="s">
        <v>2188</v>
      </c>
      <c r="H391" s="33" t="s">
        <v>1445</v>
      </c>
      <c r="I391" s="33">
        <v>198003</v>
      </c>
      <c r="J391" s="34">
        <v>1409131</v>
      </c>
      <c r="K391" s="35">
        <v>0</v>
      </c>
      <c r="L391" s="36">
        <v>10</v>
      </c>
      <c r="M391" s="37">
        <v>3700000</v>
      </c>
      <c r="N391" s="38">
        <v>600000</v>
      </c>
      <c r="O391" s="19" t="s">
        <v>2130</v>
      </c>
      <c r="P391" s="172">
        <f t="shared" si="12"/>
        <v>600000</v>
      </c>
      <c r="Q391" s="135">
        <f t="shared" si="13"/>
        <v>5000</v>
      </c>
    </row>
    <row r="392" spans="1:17" x14ac:dyDescent="0.3">
      <c r="A392" s="19">
        <v>114</v>
      </c>
      <c r="B392" s="31" t="s">
        <v>2204</v>
      </c>
      <c r="C392" s="32" t="s">
        <v>2205</v>
      </c>
      <c r="D392" s="24" t="s">
        <v>1442</v>
      </c>
      <c r="E392" s="33" t="s">
        <v>2196</v>
      </c>
      <c r="F392" s="33">
        <v>5209</v>
      </c>
      <c r="G392" s="33" t="s">
        <v>2206</v>
      </c>
      <c r="H392" s="33" t="s">
        <v>1445</v>
      </c>
      <c r="I392" s="33">
        <v>200208</v>
      </c>
      <c r="J392" s="34">
        <v>2816147</v>
      </c>
      <c r="K392" s="35">
        <v>78400</v>
      </c>
      <c r="L392" s="36">
        <v>18</v>
      </c>
      <c r="M392" s="37">
        <v>3500000</v>
      </c>
      <c r="N392" s="38">
        <v>784000</v>
      </c>
      <c r="O392" s="19" t="s">
        <v>2130</v>
      </c>
      <c r="P392" s="172">
        <f t="shared" si="12"/>
        <v>705600</v>
      </c>
      <c r="Q392" s="135">
        <f t="shared" si="13"/>
        <v>3266.6666666666665</v>
      </c>
    </row>
    <row r="393" spans="1:17" x14ac:dyDescent="0.3">
      <c r="A393" s="19">
        <v>115</v>
      </c>
      <c r="B393" s="31" t="s">
        <v>2207</v>
      </c>
      <c r="C393" s="32" t="s">
        <v>2208</v>
      </c>
      <c r="D393" s="24" t="s">
        <v>1442</v>
      </c>
      <c r="E393" s="33" t="s">
        <v>2196</v>
      </c>
      <c r="F393" s="33">
        <v>5209</v>
      </c>
      <c r="G393" s="33" t="s">
        <v>2206</v>
      </c>
      <c r="H393" s="33" t="s">
        <v>1445</v>
      </c>
      <c r="I393" s="33">
        <v>200208</v>
      </c>
      <c r="J393" s="34">
        <v>4029775</v>
      </c>
      <c r="K393" s="35">
        <v>78400</v>
      </c>
      <c r="L393" s="36">
        <v>18</v>
      </c>
      <c r="M393" s="37">
        <v>3500000</v>
      </c>
      <c r="N393" s="38">
        <v>784000</v>
      </c>
      <c r="O393" s="19" t="s">
        <v>2130</v>
      </c>
      <c r="P393" s="172">
        <f t="shared" si="12"/>
        <v>705600</v>
      </c>
      <c r="Q393" s="135">
        <f t="shared" si="13"/>
        <v>3266.6666666666665</v>
      </c>
    </row>
    <row r="394" spans="1:17" x14ac:dyDescent="0.3">
      <c r="A394" s="19">
        <v>116</v>
      </c>
      <c r="B394" s="31" t="s">
        <v>2209</v>
      </c>
      <c r="C394" s="32" t="s">
        <v>2210</v>
      </c>
      <c r="D394" s="24" t="s">
        <v>1442</v>
      </c>
      <c r="E394" s="33" t="s">
        <v>2196</v>
      </c>
      <c r="F394" s="33">
        <v>5209</v>
      </c>
      <c r="G394" s="33" t="s">
        <v>2206</v>
      </c>
      <c r="H394" s="33" t="s">
        <v>1445</v>
      </c>
      <c r="I394" s="33">
        <v>200208</v>
      </c>
      <c r="J394" s="34">
        <v>3942661</v>
      </c>
      <c r="K394" s="35">
        <v>78400</v>
      </c>
      <c r="L394" s="36">
        <v>18</v>
      </c>
      <c r="M394" s="37">
        <v>3500000</v>
      </c>
      <c r="N394" s="38">
        <v>784000</v>
      </c>
      <c r="O394" s="19" t="s">
        <v>2130</v>
      </c>
      <c r="P394" s="172">
        <f t="shared" si="12"/>
        <v>705600</v>
      </c>
      <c r="Q394" s="135">
        <f t="shared" si="13"/>
        <v>3266.6666666666665</v>
      </c>
    </row>
    <row r="395" spans="1:17" x14ac:dyDescent="0.3">
      <c r="A395" s="19">
        <v>117</v>
      </c>
      <c r="B395" s="31" t="s">
        <v>2211</v>
      </c>
      <c r="C395" s="32" t="s">
        <v>2212</v>
      </c>
      <c r="D395" s="24" t="s">
        <v>1442</v>
      </c>
      <c r="E395" s="33" t="s">
        <v>2196</v>
      </c>
      <c r="F395" s="33">
        <v>5209</v>
      </c>
      <c r="G395" s="33" t="s">
        <v>2206</v>
      </c>
      <c r="H395" s="33" t="s">
        <v>1445</v>
      </c>
      <c r="I395" s="33">
        <v>200208</v>
      </c>
      <c r="J395" s="34">
        <v>3942661</v>
      </c>
      <c r="K395" s="35">
        <v>78400</v>
      </c>
      <c r="L395" s="36">
        <v>18</v>
      </c>
      <c r="M395" s="37">
        <v>3500000</v>
      </c>
      <c r="N395" s="38">
        <v>784000</v>
      </c>
      <c r="O395" s="19" t="s">
        <v>2130</v>
      </c>
      <c r="P395" s="172">
        <f t="shared" si="12"/>
        <v>705600</v>
      </c>
      <c r="Q395" s="135">
        <f t="shared" si="13"/>
        <v>3266.6666666666665</v>
      </c>
    </row>
    <row r="396" spans="1:17" x14ac:dyDescent="0.3">
      <c r="A396" s="19">
        <v>118</v>
      </c>
      <c r="B396" s="31" t="s">
        <v>2213</v>
      </c>
      <c r="C396" s="32" t="s">
        <v>2214</v>
      </c>
      <c r="D396" s="24" t="s">
        <v>1442</v>
      </c>
      <c r="E396" s="33" t="s">
        <v>2196</v>
      </c>
      <c r="F396" s="33">
        <v>5209</v>
      </c>
      <c r="G396" s="33" t="s">
        <v>2206</v>
      </c>
      <c r="H396" s="33" t="s">
        <v>1445</v>
      </c>
      <c r="I396" s="33">
        <v>200208</v>
      </c>
      <c r="J396" s="34">
        <v>3942661</v>
      </c>
      <c r="K396" s="35">
        <v>78400</v>
      </c>
      <c r="L396" s="36">
        <v>18</v>
      </c>
      <c r="M396" s="37">
        <v>3500000</v>
      </c>
      <c r="N396" s="38">
        <v>784000</v>
      </c>
      <c r="O396" s="19" t="s">
        <v>2130</v>
      </c>
      <c r="P396" s="172">
        <f t="shared" si="12"/>
        <v>705600</v>
      </c>
      <c r="Q396" s="135">
        <f t="shared" si="13"/>
        <v>3266.6666666666665</v>
      </c>
    </row>
    <row r="397" spans="1:17" x14ac:dyDescent="0.3">
      <c r="A397" s="19">
        <v>119</v>
      </c>
      <c r="B397" s="31" t="s">
        <v>2215</v>
      </c>
      <c r="C397" s="32" t="s">
        <v>2216</v>
      </c>
      <c r="D397" s="24" t="s">
        <v>1442</v>
      </c>
      <c r="E397" s="33" t="s">
        <v>2196</v>
      </c>
      <c r="F397" s="33">
        <v>5211</v>
      </c>
      <c r="G397" s="33" t="s">
        <v>2217</v>
      </c>
      <c r="H397" s="33" t="s">
        <v>1445</v>
      </c>
      <c r="I397" s="33">
        <v>200208</v>
      </c>
      <c r="J397" s="34">
        <v>4021832</v>
      </c>
      <c r="K397" s="35">
        <v>80000</v>
      </c>
      <c r="L397" s="36">
        <v>18</v>
      </c>
      <c r="M397" s="37">
        <v>3567830.0485550426</v>
      </c>
      <c r="N397" s="38">
        <v>800000</v>
      </c>
      <c r="O397" s="19" t="s">
        <v>2130</v>
      </c>
      <c r="P397" s="172">
        <f t="shared" si="12"/>
        <v>720000</v>
      </c>
      <c r="Q397" s="135">
        <f t="shared" si="13"/>
        <v>3333.3333333333335</v>
      </c>
    </row>
    <row r="398" spans="1:17" x14ac:dyDescent="0.3">
      <c r="A398" s="19">
        <v>120</v>
      </c>
      <c r="B398" s="31" t="s">
        <v>2218</v>
      </c>
      <c r="C398" s="32" t="s">
        <v>2219</v>
      </c>
      <c r="D398" s="24" t="s">
        <v>1442</v>
      </c>
      <c r="E398" s="33" t="s">
        <v>2196</v>
      </c>
      <c r="F398" s="33">
        <v>5211</v>
      </c>
      <c r="G398" s="33" t="s">
        <v>2217</v>
      </c>
      <c r="H398" s="33" t="s">
        <v>1445</v>
      </c>
      <c r="I398" s="33">
        <v>200208</v>
      </c>
      <c r="J398" s="34">
        <v>4021833</v>
      </c>
      <c r="K398" s="35">
        <v>80000</v>
      </c>
      <c r="L398" s="36">
        <v>18</v>
      </c>
      <c r="M398" s="37">
        <v>3567830.935670678</v>
      </c>
      <c r="N398" s="38">
        <v>800000</v>
      </c>
      <c r="O398" s="19" t="s">
        <v>2130</v>
      </c>
      <c r="P398" s="172">
        <f t="shared" si="12"/>
        <v>720000</v>
      </c>
      <c r="Q398" s="135">
        <f t="shared" si="13"/>
        <v>3333.3333333333335</v>
      </c>
    </row>
    <row r="399" spans="1:17" x14ac:dyDescent="0.3">
      <c r="A399" s="19">
        <v>162</v>
      </c>
      <c r="B399" s="31" t="s">
        <v>2220</v>
      </c>
      <c r="C399" s="32" t="s">
        <v>2221</v>
      </c>
      <c r="D399" s="24" t="s">
        <v>1442</v>
      </c>
      <c r="E399" s="33" t="s">
        <v>2222</v>
      </c>
      <c r="F399" s="33">
        <v>5206</v>
      </c>
      <c r="G399" s="33" t="s">
        <v>2129</v>
      </c>
      <c r="H399" s="33" t="s">
        <v>1445</v>
      </c>
      <c r="I399" s="33">
        <v>200705</v>
      </c>
      <c r="J399" s="34">
        <v>75737157</v>
      </c>
      <c r="K399" s="35">
        <v>3192500</v>
      </c>
      <c r="L399" s="36">
        <v>23</v>
      </c>
      <c r="M399" s="37">
        <v>83136600.101848349</v>
      </c>
      <c r="N399" s="38">
        <v>31925000</v>
      </c>
      <c r="O399" s="19" t="s">
        <v>2130</v>
      </c>
      <c r="P399" s="172">
        <f t="shared" si="12"/>
        <v>28732500</v>
      </c>
      <c r="Q399" s="135">
        <f t="shared" si="13"/>
        <v>104103.26086956523</v>
      </c>
    </row>
    <row r="400" spans="1:17" x14ac:dyDescent="0.3">
      <c r="A400" s="19">
        <v>163</v>
      </c>
      <c r="B400" s="31" t="s">
        <v>2223</v>
      </c>
      <c r="C400" s="32" t="s">
        <v>1555</v>
      </c>
      <c r="D400" s="24" t="s">
        <v>1442</v>
      </c>
      <c r="E400" s="33" t="s">
        <v>1545</v>
      </c>
      <c r="F400" s="33">
        <v>5206</v>
      </c>
      <c r="G400" s="33" t="s">
        <v>2129</v>
      </c>
      <c r="H400" s="33" t="s">
        <v>1445</v>
      </c>
      <c r="I400" s="33">
        <v>201012</v>
      </c>
      <c r="J400" s="34">
        <v>6311098</v>
      </c>
      <c r="K400" s="35">
        <v>2214000</v>
      </c>
      <c r="L400" s="36">
        <v>26</v>
      </c>
      <c r="M400" s="35">
        <v>41000000</v>
      </c>
      <c r="N400" s="38">
        <v>22140000</v>
      </c>
      <c r="O400" s="19" t="s">
        <v>2130</v>
      </c>
      <c r="P400" s="172">
        <f t="shared" si="12"/>
        <v>19926000</v>
      </c>
      <c r="Q400" s="135">
        <f t="shared" si="13"/>
        <v>63865.384615384617</v>
      </c>
    </row>
    <row r="401" spans="1:17" x14ac:dyDescent="0.3">
      <c r="A401" s="19">
        <v>164</v>
      </c>
      <c r="B401" s="31" t="s">
        <v>2224</v>
      </c>
      <c r="C401" s="32" t="s">
        <v>1555</v>
      </c>
      <c r="D401" s="24" t="s">
        <v>1442</v>
      </c>
      <c r="E401" s="33" t="s">
        <v>1545</v>
      </c>
      <c r="F401" s="33">
        <v>5206</v>
      </c>
      <c r="G401" s="33" t="s">
        <v>2129</v>
      </c>
      <c r="H401" s="33" t="s">
        <v>1445</v>
      </c>
      <c r="I401" s="33">
        <v>200512</v>
      </c>
      <c r="J401" s="34">
        <v>5944842</v>
      </c>
      <c r="K401" s="35">
        <v>1312000</v>
      </c>
      <c r="L401" s="36">
        <v>21</v>
      </c>
      <c r="M401" s="35">
        <v>41000000</v>
      </c>
      <c r="N401" s="38">
        <v>13120000</v>
      </c>
      <c r="O401" s="19" t="s">
        <v>2130</v>
      </c>
      <c r="P401" s="172">
        <f t="shared" si="12"/>
        <v>11808000</v>
      </c>
      <c r="Q401" s="135">
        <f t="shared" si="13"/>
        <v>46857.142857142862</v>
      </c>
    </row>
    <row r="402" spans="1:17" x14ac:dyDescent="0.3">
      <c r="A402" s="19">
        <v>165</v>
      </c>
      <c r="B402" s="31" t="s">
        <v>2225</v>
      </c>
      <c r="C402" s="32" t="s">
        <v>1555</v>
      </c>
      <c r="D402" s="24" t="s">
        <v>1442</v>
      </c>
      <c r="E402" s="33" t="s">
        <v>1545</v>
      </c>
      <c r="F402" s="33">
        <v>5206</v>
      </c>
      <c r="G402" s="33" t="s">
        <v>2129</v>
      </c>
      <c r="H402" s="33" t="s">
        <v>1445</v>
      </c>
      <c r="I402" s="33">
        <v>200512</v>
      </c>
      <c r="J402" s="34">
        <v>5944842</v>
      </c>
      <c r="K402" s="35">
        <v>1312000</v>
      </c>
      <c r="L402" s="36">
        <v>21</v>
      </c>
      <c r="M402" s="35">
        <v>41000000</v>
      </c>
      <c r="N402" s="38">
        <v>13120000</v>
      </c>
      <c r="O402" s="19" t="s">
        <v>2130</v>
      </c>
      <c r="P402" s="172">
        <f t="shared" si="12"/>
        <v>11808000</v>
      </c>
      <c r="Q402" s="135">
        <f t="shared" si="13"/>
        <v>46857.142857142862</v>
      </c>
    </row>
    <row r="403" spans="1:17" x14ac:dyDescent="0.3">
      <c r="A403" s="19">
        <v>166</v>
      </c>
      <c r="B403" s="31" t="s">
        <v>2226</v>
      </c>
      <c r="C403" s="32" t="s">
        <v>1555</v>
      </c>
      <c r="D403" s="24" t="s">
        <v>1442</v>
      </c>
      <c r="E403" s="33" t="s">
        <v>1545</v>
      </c>
      <c r="F403" s="33">
        <v>5206</v>
      </c>
      <c r="G403" s="33" t="s">
        <v>2129</v>
      </c>
      <c r="H403" s="33" t="s">
        <v>1445</v>
      </c>
      <c r="I403" s="33">
        <v>200512</v>
      </c>
      <c r="J403" s="34">
        <v>5944842</v>
      </c>
      <c r="K403" s="35">
        <v>1312000</v>
      </c>
      <c r="L403" s="36">
        <v>21</v>
      </c>
      <c r="M403" s="35">
        <v>41000000</v>
      </c>
      <c r="N403" s="38">
        <v>13120000</v>
      </c>
      <c r="O403" s="19" t="s">
        <v>2130</v>
      </c>
      <c r="P403" s="172">
        <f t="shared" si="12"/>
        <v>11808000</v>
      </c>
      <c r="Q403" s="135">
        <f t="shared" si="13"/>
        <v>46857.142857142862</v>
      </c>
    </row>
    <row r="404" spans="1:17" x14ac:dyDescent="0.3">
      <c r="A404" s="19">
        <v>167</v>
      </c>
      <c r="B404" s="31" t="s">
        <v>2227</v>
      </c>
      <c r="C404" s="32" t="s">
        <v>1555</v>
      </c>
      <c r="D404" s="24" t="s">
        <v>1442</v>
      </c>
      <c r="E404" s="33" t="s">
        <v>1545</v>
      </c>
      <c r="F404" s="33">
        <v>5206</v>
      </c>
      <c r="G404" s="33" t="s">
        <v>2129</v>
      </c>
      <c r="H404" s="33" t="s">
        <v>1445</v>
      </c>
      <c r="I404" s="33">
        <v>200512</v>
      </c>
      <c r="J404" s="34">
        <v>5944842</v>
      </c>
      <c r="K404" s="35">
        <v>1312000</v>
      </c>
      <c r="L404" s="36">
        <v>21</v>
      </c>
      <c r="M404" s="35">
        <v>41000000</v>
      </c>
      <c r="N404" s="38">
        <v>13120000</v>
      </c>
      <c r="O404" s="19" t="s">
        <v>2130</v>
      </c>
      <c r="P404" s="172">
        <f t="shared" si="12"/>
        <v>11808000</v>
      </c>
      <c r="Q404" s="135">
        <f t="shared" si="13"/>
        <v>46857.142857142862</v>
      </c>
    </row>
    <row r="405" spans="1:17" x14ac:dyDescent="0.3">
      <c r="A405" s="19">
        <v>168</v>
      </c>
      <c r="B405" s="31" t="s">
        <v>2228</v>
      </c>
      <c r="C405" s="32" t="s">
        <v>1555</v>
      </c>
      <c r="D405" s="24" t="s">
        <v>1442</v>
      </c>
      <c r="E405" s="33" t="s">
        <v>1545</v>
      </c>
      <c r="F405" s="33">
        <v>5206</v>
      </c>
      <c r="G405" s="33" t="s">
        <v>2129</v>
      </c>
      <c r="H405" s="33" t="s">
        <v>1445</v>
      </c>
      <c r="I405" s="33">
        <v>200208</v>
      </c>
      <c r="J405" s="34">
        <v>5944842</v>
      </c>
      <c r="K405" s="35">
        <v>918400</v>
      </c>
      <c r="L405" s="36">
        <v>18</v>
      </c>
      <c r="M405" s="35">
        <v>41000000</v>
      </c>
      <c r="N405" s="38">
        <v>9184000</v>
      </c>
      <c r="O405" s="19" t="s">
        <v>2130</v>
      </c>
      <c r="P405" s="172">
        <f t="shared" si="12"/>
        <v>8265600</v>
      </c>
      <c r="Q405" s="135">
        <f t="shared" si="13"/>
        <v>38266.666666666664</v>
      </c>
    </row>
    <row r="406" spans="1:17" x14ac:dyDescent="0.3">
      <c r="A406" s="19">
        <v>169</v>
      </c>
      <c r="B406" s="31" t="s">
        <v>2229</v>
      </c>
      <c r="C406" s="32" t="s">
        <v>1555</v>
      </c>
      <c r="D406" s="24" t="s">
        <v>1442</v>
      </c>
      <c r="E406" s="33" t="s">
        <v>1545</v>
      </c>
      <c r="F406" s="33">
        <v>5206</v>
      </c>
      <c r="G406" s="33" t="s">
        <v>2129</v>
      </c>
      <c r="H406" s="33" t="s">
        <v>1445</v>
      </c>
      <c r="I406" s="33">
        <v>200512</v>
      </c>
      <c r="J406" s="34">
        <v>5944842</v>
      </c>
      <c r="K406" s="35">
        <v>1312000</v>
      </c>
      <c r="L406" s="36">
        <v>21</v>
      </c>
      <c r="M406" s="35">
        <v>41000000</v>
      </c>
      <c r="N406" s="38">
        <v>13120000</v>
      </c>
      <c r="O406" s="19" t="s">
        <v>2130</v>
      </c>
      <c r="P406" s="172">
        <f t="shared" si="12"/>
        <v>11808000</v>
      </c>
      <c r="Q406" s="135">
        <f t="shared" si="13"/>
        <v>46857.142857142862</v>
      </c>
    </row>
    <row r="407" spans="1:17" x14ac:dyDescent="0.3">
      <c r="A407" s="19">
        <v>170</v>
      </c>
      <c r="B407" s="31" t="s">
        <v>2230</v>
      </c>
      <c r="C407" s="32" t="s">
        <v>1555</v>
      </c>
      <c r="D407" s="24" t="s">
        <v>1442</v>
      </c>
      <c r="E407" s="33" t="s">
        <v>1545</v>
      </c>
      <c r="F407" s="33">
        <v>5206</v>
      </c>
      <c r="G407" s="33" t="s">
        <v>2129</v>
      </c>
      <c r="H407" s="33" t="s">
        <v>1445</v>
      </c>
      <c r="I407" s="33">
        <v>200512</v>
      </c>
      <c r="J407" s="34">
        <v>5944842</v>
      </c>
      <c r="K407" s="35">
        <v>1312000</v>
      </c>
      <c r="L407" s="36">
        <v>21</v>
      </c>
      <c r="M407" s="35">
        <v>41000000</v>
      </c>
      <c r="N407" s="38">
        <v>13120000</v>
      </c>
      <c r="O407" s="19" t="s">
        <v>2130</v>
      </c>
      <c r="P407" s="172">
        <f t="shared" si="12"/>
        <v>11808000</v>
      </c>
      <c r="Q407" s="135">
        <f t="shared" si="13"/>
        <v>46857.142857142862</v>
      </c>
    </row>
    <row r="408" spans="1:17" x14ac:dyDescent="0.3">
      <c r="A408" s="19">
        <v>171</v>
      </c>
      <c r="B408" s="31" t="s">
        <v>2231</v>
      </c>
      <c r="C408" s="32" t="s">
        <v>1555</v>
      </c>
      <c r="D408" s="24" t="s">
        <v>1442</v>
      </c>
      <c r="E408" s="33" t="s">
        <v>1545</v>
      </c>
      <c r="F408" s="33">
        <v>5206</v>
      </c>
      <c r="G408" s="33" t="s">
        <v>2129</v>
      </c>
      <c r="H408" s="33" t="s">
        <v>1445</v>
      </c>
      <c r="I408" s="33">
        <v>200512</v>
      </c>
      <c r="J408" s="34">
        <v>5944842</v>
      </c>
      <c r="K408" s="35">
        <v>1312000</v>
      </c>
      <c r="L408" s="36">
        <v>21</v>
      </c>
      <c r="M408" s="35">
        <v>41000000</v>
      </c>
      <c r="N408" s="38">
        <v>13120000</v>
      </c>
      <c r="O408" s="19" t="s">
        <v>2130</v>
      </c>
      <c r="P408" s="172">
        <f t="shared" si="12"/>
        <v>11808000</v>
      </c>
      <c r="Q408" s="135">
        <f t="shared" si="13"/>
        <v>46857.142857142862</v>
      </c>
    </row>
    <row r="409" spans="1:17" x14ac:dyDescent="0.3">
      <c r="A409" s="19">
        <v>172</v>
      </c>
      <c r="B409" s="31" t="s">
        <v>2232</v>
      </c>
      <c r="C409" s="32" t="s">
        <v>1555</v>
      </c>
      <c r="D409" s="24" t="s">
        <v>1442</v>
      </c>
      <c r="E409" s="33" t="s">
        <v>1545</v>
      </c>
      <c r="F409" s="33">
        <v>5206</v>
      </c>
      <c r="G409" s="33" t="s">
        <v>2129</v>
      </c>
      <c r="H409" s="33" t="s">
        <v>1445</v>
      </c>
      <c r="I409" s="33">
        <v>200208</v>
      </c>
      <c r="J409" s="34">
        <v>5944842</v>
      </c>
      <c r="K409" s="35">
        <v>918400</v>
      </c>
      <c r="L409" s="36">
        <v>18</v>
      </c>
      <c r="M409" s="35">
        <v>41000000</v>
      </c>
      <c r="N409" s="38">
        <v>9184000</v>
      </c>
      <c r="O409" s="19" t="s">
        <v>2130</v>
      </c>
      <c r="P409" s="172">
        <f t="shared" si="12"/>
        <v>8265600</v>
      </c>
      <c r="Q409" s="135">
        <f t="shared" si="13"/>
        <v>38266.666666666664</v>
      </c>
    </row>
    <row r="410" spans="1:17" x14ac:dyDescent="0.3">
      <c r="A410" s="19">
        <v>173</v>
      </c>
      <c r="B410" s="31" t="s">
        <v>2233</v>
      </c>
      <c r="C410" s="32" t="s">
        <v>1555</v>
      </c>
      <c r="D410" s="24" t="s">
        <v>1442</v>
      </c>
      <c r="E410" s="33" t="s">
        <v>1545</v>
      </c>
      <c r="F410" s="33">
        <v>5206</v>
      </c>
      <c r="G410" s="33" t="s">
        <v>2129</v>
      </c>
      <c r="H410" s="33" t="s">
        <v>1445</v>
      </c>
      <c r="I410" s="33">
        <v>200512</v>
      </c>
      <c r="J410" s="34">
        <v>5944842</v>
      </c>
      <c r="K410" s="35">
        <v>1312000</v>
      </c>
      <c r="L410" s="36">
        <v>21</v>
      </c>
      <c r="M410" s="35">
        <v>41000000</v>
      </c>
      <c r="N410" s="38">
        <v>13120000</v>
      </c>
      <c r="O410" s="19" t="s">
        <v>2130</v>
      </c>
      <c r="P410" s="172">
        <f t="shared" si="12"/>
        <v>11808000</v>
      </c>
      <c r="Q410" s="135">
        <f t="shared" si="13"/>
        <v>46857.142857142862</v>
      </c>
    </row>
    <row r="411" spans="1:17" x14ac:dyDescent="0.3">
      <c r="A411" s="19">
        <v>174</v>
      </c>
      <c r="B411" s="31" t="s">
        <v>2234</v>
      </c>
      <c r="C411" s="32" t="s">
        <v>1555</v>
      </c>
      <c r="D411" s="24" t="s">
        <v>1442</v>
      </c>
      <c r="E411" s="33" t="s">
        <v>1545</v>
      </c>
      <c r="F411" s="33">
        <v>5206</v>
      </c>
      <c r="G411" s="33" t="s">
        <v>2129</v>
      </c>
      <c r="H411" s="33" t="s">
        <v>1445</v>
      </c>
      <c r="I411" s="33">
        <v>200512</v>
      </c>
      <c r="J411" s="34">
        <v>5944842</v>
      </c>
      <c r="K411" s="35">
        <v>1312000</v>
      </c>
      <c r="L411" s="36">
        <v>21</v>
      </c>
      <c r="M411" s="35">
        <v>41000000</v>
      </c>
      <c r="N411" s="38">
        <v>13120000</v>
      </c>
      <c r="O411" s="19" t="s">
        <v>2130</v>
      </c>
      <c r="P411" s="172">
        <f t="shared" si="12"/>
        <v>11808000</v>
      </c>
      <c r="Q411" s="135">
        <f t="shared" si="13"/>
        <v>46857.142857142862</v>
      </c>
    </row>
    <row r="412" spans="1:17" x14ac:dyDescent="0.3">
      <c r="A412" s="19">
        <v>175</v>
      </c>
      <c r="B412" s="31" t="s">
        <v>2235</v>
      </c>
      <c r="C412" s="32" t="s">
        <v>1555</v>
      </c>
      <c r="D412" s="24" t="s">
        <v>1442</v>
      </c>
      <c r="E412" s="33" t="s">
        <v>1545</v>
      </c>
      <c r="F412" s="33">
        <v>5206</v>
      </c>
      <c r="G412" s="33" t="s">
        <v>2129</v>
      </c>
      <c r="H412" s="33" t="s">
        <v>1445</v>
      </c>
      <c r="I412" s="33">
        <v>200512</v>
      </c>
      <c r="J412" s="34">
        <v>5944842</v>
      </c>
      <c r="K412" s="35">
        <v>1312000</v>
      </c>
      <c r="L412" s="36">
        <v>21</v>
      </c>
      <c r="M412" s="35">
        <v>41000000</v>
      </c>
      <c r="N412" s="38">
        <v>13120000</v>
      </c>
      <c r="O412" s="19" t="s">
        <v>2130</v>
      </c>
      <c r="P412" s="172">
        <f t="shared" si="12"/>
        <v>11808000</v>
      </c>
      <c r="Q412" s="135">
        <f t="shared" si="13"/>
        <v>46857.142857142862</v>
      </c>
    </row>
    <row r="413" spans="1:17" x14ac:dyDescent="0.3">
      <c r="A413" s="19">
        <v>176</v>
      </c>
      <c r="B413" s="31" t="s">
        <v>2236</v>
      </c>
      <c r="C413" s="32" t="s">
        <v>1555</v>
      </c>
      <c r="D413" s="24" t="s">
        <v>1442</v>
      </c>
      <c r="E413" s="33" t="s">
        <v>1545</v>
      </c>
      <c r="F413" s="33">
        <v>5206</v>
      </c>
      <c r="G413" s="33" t="s">
        <v>2129</v>
      </c>
      <c r="H413" s="33" t="s">
        <v>1445</v>
      </c>
      <c r="I413" s="33">
        <v>200208</v>
      </c>
      <c r="J413" s="34">
        <v>5944842</v>
      </c>
      <c r="K413" s="35">
        <v>918400</v>
      </c>
      <c r="L413" s="36">
        <v>18</v>
      </c>
      <c r="M413" s="35">
        <v>41000000</v>
      </c>
      <c r="N413" s="38">
        <v>9184000</v>
      </c>
      <c r="O413" s="19" t="s">
        <v>2130</v>
      </c>
      <c r="P413" s="172">
        <f t="shared" si="12"/>
        <v>8265600</v>
      </c>
      <c r="Q413" s="135">
        <f t="shared" si="13"/>
        <v>38266.666666666664</v>
      </c>
    </row>
    <row r="414" spans="1:17" x14ac:dyDescent="0.3">
      <c r="A414" s="19">
        <v>177</v>
      </c>
      <c r="B414" s="31" t="s">
        <v>2237</v>
      </c>
      <c r="C414" s="32" t="s">
        <v>1555</v>
      </c>
      <c r="D414" s="24" t="s">
        <v>1442</v>
      </c>
      <c r="E414" s="33" t="s">
        <v>1545</v>
      </c>
      <c r="F414" s="33">
        <v>5206</v>
      </c>
      <c r="G414" s="33" t="s">
        <v>2129</v>
      </c>
      <c r="H414" s="33" t="s">
        <v>1445</v>
      </c>
      <c r="I414" s="33">
        <v>200512</v>
      </c>
      <c r="J414" s="34">
        <v>5944842</v>
      </c>
      <c r="K414" s="35">
        <v>1312000</v>
      </c>
      <c r="L414" s="36">
        <v>21</v>
      </c>
      <c r="M414" s="35">
        <v>41000000</v>
      </c>
      <c r="N414" s="38">
        <v>13120000</v>
      </c>
      <c r="O414" s="19" t="s">
        <v>2130</v>
      </c>
      <c r="P414" s="172">
        <f t="shared" si="12"/>
        <v>11808000</v>
      </c>
      <c r="Q414" s="135">
        <f t="shared" si="13"/>
        <v>46857.142857142862</v>
      </c>
    </row>
    <row r="415" spans="1:17" x14ac:dyDescent="0.3">
      <c r="A415" s="19">
        <v>178</v>
      </c>
      <c r="B415" s="31" t="s">
        <v>2238</v>
      </c>
      <c r="C415" s="32" t="s">
        <v>1555</v>
      </c>
      <c r="D415" s="24" t="s">
        <v>1442</v>
      </c>
      <c r="E415" s="33" t="s">
        <v>1545</v>
      </c>
      <c r="F415" s="33">
        <v>5206</v>
      </c>
      <c r="G415" s="33" t="s">
        <v>2129</v>
      </c>
      <c r="H415" s="33" t="s">
        <v>1445</v>
      </c>
      <c r="I415" s="33">
        <v>200512</v>
      </c>
      <c r="J415" s="34">
        <v>5944842</v>
      </c>
      <c r="K415" s="35">
        <v>1312000</v>
      </c>
      <c r="L415" s="36">
        <v>21</v>
      </c>
      <c r="M415" s="35">
        <v>41000000</v>
      </c>
      <c r="N415" s="38">
        <v>13120000</v>
      </c>
      <c r="O415" s="19" t="s">
        <v>2130</v>
      </c>
      <c r="P415" s="172">
        <f t="shared" si="12"/>
        <v>11808000</v>
      </c>
      <c r="Q415" s="135">
        <f t="shared" si="13"/>
        <v>46857.142857142862</v>
      </c>
    </row>
    <row r="416" spans="1:17" x14ac:dyDescent="0.3">
      <c r="A416" s="19">
        <v>179</v>
      </c>
      <c r="B416" s="31" t="s">
        <v>2239</v>
      </c>
      <c r="C416" s="32" t="s">
        <v>1555</v>
      </c>
      <c r="D416" s="24" t="s">
        <v>1442</v>
      </c>
      <c r="E416" s="33" t="s">
        <v>1545</v>
      </c>
      <c r="F416" s="33">
        <v>5206</v>
      </c>
      <c r="G416" s="33" t="s">
        <v>2129</v>
      </c>
      <c r="H416" s="33" t="s">
        <v>1445</v>
      </c>
      <c r="I416" s="33">
        <v>200512</v>
      </c>
      <c r="J416" s="34">
        <v>5944842</v>
      </c>
      <c r="K416" s="35">
        <v>1312000</v>
      </c>
      <c r="L416" s="36">
        <v>21</v>
      </c>
      <c r="M416" s="35">
        <v>41000000</v>
      </c>
      <c r="N416" s="38">
        <v>13120000</v>
      </c>
      <c r="O416" s="19" t="s">
        <v>2130</v>
      </c>
      <c r="P416" s="172">
        <f t="shared" si="12"/>
        <v>11808000</v>
      </c>
      <c r="Q416" s="135">
        <f t="shared" si="13"/>
        <v>46857.142857142862</v>
      </c>
    </row>
    <row r="417" spans="1:17" x14ac:dyDescent="0.3">
      <c r="A417" s="19">
        <v>194</v>
      </c>
      <c r="B417" s="31" t="s">
        <v>2240</v>
      </c>
      <c r="C417" s="32" t="s">
        <v>2241</v>
      </c>
      <c r="D417" s="24" t="s">
        <v>1442</v>
      </c>
      <c r="E417" s="33" t="s">
        <v>1545</v>
      </c>
      <c r="F417" s="33">
        <v>5206</v>
      </c>
      <c r="G417" s="33" t="s">
        <v>2129</v>
      </c>
      <c r="H417" s="33" t="s">
        <v>1445</v>
      </c>
      <c r="I417" s="33">
        <v>200512</v>
      </c>
      <c r="J417" s="34">
        <v>9359154</v>
      </c>
      <c r="K417" s="35">
        <v>1312000</v>
      </c>
      <c r="L417" s="36">
        <v>21</v>
      </c>
      <c r="M417" s="35">
        <v>41000000</v>
      </c>
      <c r="N417" s="38">
        <v>13120000</v>
      </c>
      <c r="O417" s="19" t="s">
        <v>2130</v>
      </c>
      <c r="P417" s="172">
        <f t="shared" si="12"/>
        <v>11808000</v>
      </c>
      <c r="Q417" s="135">
        <f t="shared" si="13"/>
        <v>46857.142857142862</v>
      </c>
    </row>
    <row r="418" spans="1:17" x14ac:dyDescent="0.3">
      <c r="A418" s="19">
        <v>195</v>
      </c>
      <c r="B418" s="31" t="s">
        <v>2242</v>
      </c>
      <c r="C418" s="32" t="s">
        <v>2241</v>
      </c>
      <c r="D418" s="24" t="s">
        <v>1442</v>
      </c>
      <c r="E418" s="33" t="s">
        <v>1545</v>
      </c>
      <c r="F418" s="33">
        <v>5206</v>
      </c>
      <c r="G418" s="33" t="s">
        <v>2129</v>
      </c>
      <c r="H418" s="33" t="s">
        <v>1445</v>
      </c>
      <c r="I418" s="33">
        <v>200208</v>
      </c>
      <c r="J418" s="34">
        <v>9359154</v>
      </c>
      <c r="K418" s="35">
        <v>918400</v>
      </c>
      <c r="L418" s="36">
        <v>18</v>
      </c>
      <c r="M418" s="35">
        <v>41000000</v>
      </c>
      <c r="N418" s="38">
        <v>9184000</v>
      </c>
      <c r="O418" s="19" t="s">
        <v>2130</v>
      </c>
      <c r="P418" s="172">
        <f t="shared" si="12"/>
        <v>8265600</v>
      </c>
      <c r="Q418" s="135">
        <f t="shared" si="13"/>
        <v>38266.666666666664</v>
      </c>
    </row>
    <row r="419" spans="1:17" x14ac:dyDescent="0.3">
      <c r="A419" s="19">
        <v>196</v>
      </c>
      <c r="B419" s="31" t="s">
        <v>2243</v>
      </c>
      <c r="C419" s="32" t="s">
        <v>2241</v>
      </c>
      <c r="D419" s="24" t="s">
        <v>1442</v>
      </c>
      <c r="E419" s="33" t="s">
        <v>1545</v>
      </c>
      <c r="F419" s="33">
        <v>5206</v>
      </c>
      <c r="G419" s="33" t="s">
        <v>2129</v>
      </c>
      <c r="H419" s="33" t="s">
        <v>1445</v>
      </c>
      <c r="I419" s="33">
        <v>200302</v>
      </c>
      <c r="J419" s="34">
        <v>6474628</v>
      </c>
      <c r="K419" s="35">
        <v>1049600</v>
      </c>
      <c r="L419" s="36">
        <v>19</v>
      </c>
      <c r="M419" s="35">
        <v>41000000</v>
      </c>
      <c r="N419" s="38">
        <v>10496000</v>
      </c>
      <c r="O419" s="19" t="s">
        <v>2130</v>
      </c>
      <c r="P419" s="172">
        <f t="shared" si="12"/>
        <v>9446400</v>
      </c>
      <c r="Q419" s="135">
        <f t="shared" si="13"/>
        <v>41431.57894736842</v>
      </c>
    </row>
    <row r="420" spans="1:17" x14ac:dyDescent="0.3">
      <c r="A420" s="19">
        <v>197</v>
      </c>
      <c r="B420" s="31" t="s">
        <v>2244</v>
      </c>
      <c r="C420" s="32" t="s">
        <v>2241</v>
      </c>
      <c r="D420" s="24" t="s">
        <v>1442</v>
      </c>
      <c r="E420" s="33" t="s">
        <v>1545</v>
      </c>
      <c r="F420" s="33">
        <v>5206</v>
      </c>
      <c r="G420" s="33" t="s">
        <v>2129</v>
      </c>
      <c r="H420" s="33" t="s">
        <v>1445</v>
      </c>
      <c r="I420" s="33">
        <v>200302</v>
      </c>
      <c r="J420" s="34">
        <v>6474626</v>
      </c>
      <c r="K420" s="35">
        <v>1049600</v>
      </c>
      <c r="L420" s="36">
        <v>19</v>
      </c>
      <c r="M420" s="35">
        <v>41000000</v>
      </c>
      <c r="N420" s="38">
        <v>10496000</v>
      </c>
      <c r="O420" s="19" t="s">
        <v>2130</v>
      </c>
      <c r="P420" s="172">
        <f t="shared" si="12"/>
        <v>9446400</v>
      </c>
      <c r="Q420" s="135">
        <f t="shared" si="13"/>
        <v>41431.57894736842</v>
      </c>
    </row>
    <row r="421" spans="1:17" x14ac:dyDescent="0.3">
      <c r="A421" s="19">
        <v>198</v>
      </c>
      <c r="B421" s="31" t="s">
        <v>2245</v>
      </c>
      <c r="C421" s="32" t="s">
        <v>2241</v>
      </c>
      <c r="D421" s="24" t="s">
        <v>1442</v>
      </c>
      <c r="E421" s="33" t="s">
        <v>1545</v>
      </c>
      <c r="F421" s="33">
        <v>5206</v>
      </c>
      <c r="G421" s="33" t="s">
        <v>2129</v>
      </c>
      <c r="H421" s="33" t="s">
        <v>1445</v>
      </c>
      <c r="I421" s="33">
        <v>200302</v>
      </c>
      <c r="J421" s="34">
        <v>9359156</v>
      </c>
      <c r="K421" s="35">
        <v>1049600</v>
      </c>
      <c r="L421" s="36">
        <v>19</v>
      </c>
      <c r="M421" s="35">
        <v>41000000</v>
      </c>
      <c r="N421" s="38">
        <v>10496000</v>
      </c>
      <c r="O421" s="19" t="s">
        <v>2130</v>
      </c>
      <c r="P421" s="172">
        <f t="shared" si="12"/>
        <v>9446400</v>
      </c>
      <c r="Q421" s="135">
        <f t="shared" si="13"/>
        <v>41431.57894736842</v>
      </c>
    </row>
    <row r="422" spans="1:17" x14ac:dyDescent="0.3">
      <c r="A422" s="19">
        <v>199</v>
      </c>
      <c r="B422" s="31" t="s">
        <v>2246</v>
      </c>
      <c r="C422" s="32" t="s">
        <v>2241</v>
      </c>
      <c r="D422" s="24" t="s">
        <v>1442</v>
      </c>
      <c r="E422" s="33" t="s">
        <v>1545</v>
      </c>
      <c r="F422" s="33">
        <v>5206</v>
      </c>
      <c r="G422" s="33" t="s">
        <v>2129</v>
      </c>
      <c r="H422" s="33" t="s">
        <v>1445</v>
      </c>
      <c r="I422" s="33">
        <v>200302</v>
      </c>
      <c r="J422" s="34">
        <v>9359158</v>
      </c>
      <c r="K422" s="35">
        <v>1049600</v>
      </c>
      <c r="L422" s="36">
        <v>19</v>
      </c>
      <c r="M422" s="35">
        <v>41000000</v>
      </c>
      <c r="N422" s="38">
        <v>10496000</v>
      </c>
      <c r="O422" s="19" t="s">
        <v>2130</v>
      </c>
      <c r="P422" s="172">
        <f t="shared" si="12"/>
        <v>9446400</v>
      </c>
      <c r="Q422" s="135">
        <f t="shared" si="13"/>
        <v>41431.57894736842</v>
      </c>
    </row>
    <row r="423" spans="1:17" x14ac:dyDescent="0.3">
      <c r="A423" s="19">
        <v>200</v>
      </c>
      <c r="B423" s="31" t="s">
        <v>2247</v>
      </c>
      <c r="C423" s="32" t="s">
        <v>2241</v>
      </c>
      <c r="D423" s="24" t="s">
        <v>1442</v>
      </c>
      <c r="E423" s="33" t="s">
        <v>1545</v>
      </c>
      <c r="F423" s="33">
        <v>5206</v>
      </c>
      <c r="G423" s="33" t="s">
        <v>2129</v>
      </c>
      <c r="H423" s="33" t="s">
        <v>1445</v>
      </c>
      <c r="I423" s="33">
        <v>200302</v>
      </c>
      <c r="J423" s="34">
        <v>9359158</v>
      </c>
      <c r="K423" s="35">
        <v>1049600</v>
      </c>
      <c r="L423" s="36">
        <v>19</v>
      </c>
      <c r="M423" s="35">
        <v>41000000</v>
      </c>
      <c r="N423" s="38">
        <v>10496000</v>
      </c>
      <c r="O423" s="19" t="s">
        <v>2130</v>
      </c>
      <c r="P423" s="172">
        <f t="shared" si="12"/>
        <v>9446400</v>
      </c>
      <c r="Q423" s="135">
        <f t="shared" si="13"/>
        <v>41431.57894736842</v>
      </c>
    </row>
    <row r="424" spans="1:17" x14ac:dyDescent="0.3">
      <c r="A424" s="19">
        <v>201</v>
      </c>
      <c r="B424" s="31" t="s">
        <v>2248</v>
      </c>
      <c r="C424" s="32" t="s">
        <v>2241</v>
      </c>
      <c r="D424" s="24" t="s">
        <v>1442</v>
      </c>
      <c r="E424" s="33" t="s">
        <v>1545</v>
      </c>
      <c r="F424" s="33">
        <v>5206</v>
      </c>
      <c r="G424" s="33" t="s">
        <v>2129</v>
      </c>
      <c r="H424" s="33" t="s">
        <v>1445</v>
      </c>
      <c r="I424" s="33">
        <v>200512</v>
      </c>
      <c r="J424" s="34">
        <v>9359158</v>
      </c>
      <c r="K424" s="35">
        <v>1312000</v>
      </c>
      <c r="L424" s="36">
        <v>21</v>
      </c>
      <c r="M424" s="35">
        <v>41000000</v>
      </c>
      <c r="N424" s="38">
        <v>13120000</v>
      </c>
      <c r="O424" s="19" t="s">
        <v>2130</v>
      </c>
      <c r="P424" s="172">
        <f t="shared" si="12"/>
        <v>11808000</v>
      </c>
      <c r="Q424" s="135">
        <f t="shared" si="13"/>
        <v>46857.142857142862</v>
      </c>
    </row>
    <row r="425" spans="1:17" x14ac:dyDescent="0.3">
      <c r="A425" s="19">
        <v>202</v>
      </c>
      <c r="B425" s="31" t="s">
        <v>2249</v>
      </c>
      <c r="C425" s="32" t="s">
        <v>2241</v>
      </c>
      <c r="D425" s="24" t="s">
        <v>1442</v>
      </c>
      <c r="E425" s="33" t="s">
        <v>1545</v>
      </c>
      <c r="F425" s="33">
        <v>5206</v>
      </c>
      <c r="G425" s="33" t="s">
        <v>2129</v>
      </c>
      <c r="H425" s="33" t="s">
        <v>1445</v>
      </c>
      <c r="I425" s="33">
        <v>200208</v>
      </c>
      <c r="J425" s="34">
        <v>9359163</v>
      </c>
      <c r="K425" s="35">
        <v>918400</v>
      </c>
      <c r="L425" s="36">
        <v>18</v>
      </c>
      <c r="M425" s="35">
        <v>41000000</v>
      </c>
      <c r="N425" s="38">
        <v>9184000</v>
      </c>
      <c r="O425" s="19" t="s">
        <v>2130</v>
      </c>
      <c r="P425" s="172">
        <f t="shared" si="12"/>
        <v>8265600</v>
      </c>
      <c r="Q425" s="135">
        <f t="shared" si="13"/>
        <v>38266.666666666664</v>
      </c>
    </row>
    <row r="426" spans="1:17" x14ac:dyDescent="0.3">
      <c r="A426" s="19">
        <v>203</v>
      </c>
      <c r="B426" s="31" t="s">
        <v>2250</v>
      </c>
      <c r="C426" s="32" t="s">
        <v>2251</v>
      </c>
      <c r="D426" s="24" t="s">
        <v>1442</v>
      </c>
      <c r="E426" s="33"/>
      <c r="F426" s="33">
        <v>5206</v>
      </c>
      <c r="G426" s="33" t="s">
        <v>2129</v>
      </c>
      <c r="H426" s="33" t="s">
        <v>1445</v>
      </c>
      <c r="I426" s="33">
        <v>199305</v>
      </c>
      <c r="J426" s="34">
        <v>112915074</v>
      </c>
      <c r="K426" s="35">
        <v>873600</v>
      </c>
      <c r="L426" s="36">
        <v>10</v>
      </c>
      <c r="M426" s="37">
        <v>91000000</v>
      </c>
      <c r="N426" s="38">
        <v>8736000</v>
      </c>
      <c r="O426" s="19" t="s">
        <v>2130</v>
      </c>
      <c r="P426" s="172">
        <f t="shared" si="12"/>
        <v>7862400</v>
      </c>
      <c r="Q426" s="135">
        <f t="shared" si="13"/>
        <v>65520</v>
      </c>
    </row>
    <row r="427" spans="1:17" x14ac:dyDescent="0.3">
      <c r="A427" s="19">
        <v>206</v>
      </c>
      <c r="B427" s="31" t="s">
        <v>2252</v>
      </c>
      <c r="C427" s="32" t="s">
        <v>2253</v>
      </c>
      <c r="D427" s="24" t="s">
        <v>1442</v>
      </c>
      <c r="E427" s="33"/>
      <c r="F427" s="33">
        <v>5206</v>
      </c>
      <c r="G427" s="33" t="s">
        <v>2129</v>
      </c>
      <c r="H427" s="33" t="s">
        <v>1445</v>
      </c>
      <c r="I427" s="33">
        <v>199301</v>
      </c>
      <c r="J427" s="34">
        <v>112915074</v>
      </c>
      <c r="K427" s="35">
        <v>873600</v>
      </c>
      <c r="L427" s="36">
        <v>10</v>
      </c>
      <c r="M427" s="37">
        <v>91000000</v>
      </c>
      <c r="N427" s="38">
        <v>8736000</v>
      </c>
      <c r="O427" s="19" t="s">
        <v>2130</v>
      </c>
      <c r="P427" s="172">
        <f t="shared" si="12"/>
        <v>7862400</v>
      </c>
      <c r="Q427" s="135">
        <f t="shared" si="13"/>
        <v>65520</v>
      </c>
    </row>
    <row r="428" spans="1:17" x14ac:dyDescent="0.3">
      <c r="A428" s="19">
        <v>207</v>
      </c>
      <c r="B428" s="31" t="s">
        <v>2254</v>
      </c>
      <c r="C428" s="32" t="s">
        <v>2255</v>
      </c>
      <c r="D428" s="24" t="s">
        <v>1442</v>
      </c>
      <c r="E428" s="33"/>
      <c r="F428" s="33">
        <v>5206</v>
      </c>
      <c r="G428" s="33" t="s">
        <v>2129</v>
      </c>
      <c r="H428" s="33" t="s">
        <v>1445</v>
      </c>
      <c r="I428" s="33">
        <v>199304</v>
      </c>
      <c r="J428" s="34">
        <v>112915074</v>
      </c>
      <c r="K428" s="35">
        <v>873600</v>
      </c>
      <c r="L428" s="36">
        <v>10</v>
      </c>
      <c r="M428" s="37">
        <v>91000000</v>
      </c>
      <c r="N428" s="38">
        <v>8736000</v>
      </c>
      <c r="O428" s="19" t="s">
        <v>2130</v>
      </c>
      <c r="P428" s="172">
        <f t="shared" si="12"/>
        <v>7862400</v>
      </c>
      <c r="Q428" s="135">
        <f t="shared" si="13"/>
        <v>65520</v>
      </c>
    </row>
    <row r="429" spans="1:17" x14ac:dyDescent="0.3">
      <c r="A429" s="19">
        <v>224</v>
      </c>
      <c r="B429" s="31" t="s">
        <v>2256</v>
      </c>
      <c r="C429" s="32" t="s">
        <v>2257</v>
      </c>
      <c r="D429" s="24" t="s">
        <v>1442</v>
      </c>
      <c r="E429" s="33" t="s">
        <v>2258</v>
      </c>
      <c r="F429" s="33">
        <v>5203</v>
      </c>
      <c r="G429" s="33" t="s">
        <v>2188</v>
      </c>
      <c r="H429" s="33" t="s">
        <v>1445</v>
      </c>
      <c r="I429" s="33">
        <v>200208</v>
      </c>
      <c r="J429" s="34">
        <v>460948898</v>
      </c>
      <c r="K429" s="35">
        <v>9159700</v>
      </c>
      <c r="L429" s="36">
        <v>18</v>
      </c>
      <c r="M429" s="37">
        <v>408914974.35316378</v>
      </c>
      <c r="N429" s="38">
        <v>91597000</v>
      </c>
      <c r="O429" s="19" t="s">
        <v>2130</v>
      </c>
      <c r="P429" s="172">
        <f t="shared" si="12"/>
        <v>82437300</v>
      </c>
      <c r="Q429" s="135">
        <f t="shared" si="13"/>
        <v>381654.16666666669</v>
      </c>
    </row>
    <row r="430" spans="1:17" x14ac:dyDescent="0.3">
      <c r="A430" s="19">
        <v>225</v>
      </c>
      <c r="B430" s="31" t="s">
        <v>2259</v>
      </c>
      <c r="C430" s="32" t="s">
        <v>2260</v>
      </c>
      <c r="D430" s="24" t="s">
        <v>1442</v>
      </c>
      <c r="E430" s="33"/>
      <c r="F430" s="33">
        <v>5221</v>
      </c>
      <c r="G430" s="33" t="s">
        <v>2199</v>
      </c>
      <c r="H430" s="33" t="s">
        <v>1445</v>
      </c>
      <c r="I430" s="33">
        <v>197905</v>
      </c>
      <c r="J430" s="34">
        <v>246441</v>
      </c>
      <c r="K430" s="35">
        <v>0</v>
      </c>
      <c r="L430" s="36">
        <v>10</v>
      </c>
      <c r="M430" s="37">
        <v>1000000</v>
      </c>
      <c r="N430" s="38">
        <v>96000</v>
      </c>
      <c r="O430" s="19" t="s">
        <v>2130</v>
      </c>
      <c r="P430" s="172">
        <f t="shared" si="12"/>
        <v>96000</v>
      </c>
      <c r="Q430" s="135">
        <f t="shared" si="13"/>
        <v>800</v>
      </c>
    </row>
    <row r="431" spans="1:17" x14ac:dyDescent="0.3">
      <c r="A431" s="19">
        <v>227</v>
      </c>
      <c r="B431" s="31" t="s">
        <v>2261</v>
      </c>
      <c r="C431" s="32" t="s">
        <v>2262</v>
      </c>
      <c r="D431" s="24" t="s">
        <v>1442</v>
      </c>
      <c r="E431" s="33" t="s">
        <v>2263</v>
      </c>
      <c r="F431" s="33">
        <v>5203</v>
      </c>
      <c r="G431" s="33" t="s">
        <v>2188</v>
      </c>
      <c r="H431" s="33" t="s">
        <v>1445</v>
      </c>
      <c r="I431" s="33">
        <v>200709</v>
      </c>
      <c r="J431" s="34">
        <v>75801580</v>
      </c>
      <c r="K431" s="35">
        <v>2688000</v>
      </c>
      <c r="L431" s="36">
        <v>23</v>
      </c>
      <c r="M431" s="37">
        <v>70000000</v>
      </c>
      <c r="N431" s="38">
        <v>26880000</v>
      </c>
      <c r="O431" s="19" t="s">
        <v>2130</v>
      </c>
      <c r="P431" s="172">
        <f t="shared" si="12"/>
        <v>24192000</v>
      </c>
      <c r="Q431" s="135">
        <f t="shared" si="13"/>
        <v>87652.173913043473</v>
      </c>
    </row>
    <row r="432" spans="1:17" x14ac:dyDescent="0.3">
      <c r="A432" s="19">
        <v>228</v>
      </c>
      <c r="B432" s="31" t="s">
        <v>2264</v>
      </c>
      <c r="C432" s="32" t="s">
        <v>2265</v>
      </c>
      <c r="D432" s="24" t="s">
        <v>1442</v>
      </c>
      <c r="E432" s="33" t="s">
        <v>2263</v>
      </c>
      <c r="F432" s="33">
        <v>5203</v>
      </c>
      <c r="G432" s="33" t="s">
        <v>2188</v>
      </c>
      <c r="H432" s="33" t="s">
        <v>1445</v>
      </c>
      <c r="I432" s="33">
        <v>201108</v>
      </c>
      <c r="J432" s="34">
        <v>66787244</v>
      </c>
      <c r="K432" s="35">
        <v>4033700</v>
      </c>
      <c r="L432" s="36">
        <v>27</v>
      </c>
      <c r="M432" s="37">
        <v>70029142.959798217</v>
      </c>
      <c r="N432" s="38">
        <v>40337000</v>
      </c>
      <c r="O432" s="19" t="s">
        <v>2130</v>
      </c>
      <c r="P432" s="172">
        <f t="shared" si="12"/>
        <v>36303300</v>
      </c>
      <c r="Q432" s="135">
        <f t="shared" si="13"/>
        <v>112047.22222222223</v>
      </c>
    </row>
    <row r="433" spans="1:17" x14ac:dyDescent="0.3">
      <c r="A433" s="19">
        <v>229</v>
      </c>
      <c r="B433" s="31" t="s">
        <v>2266</v>
      </c>
      <c r="C433" s="32" t="s">
        <v>2267</v>
      </c>
      <c r="D433" s="24" t="s">
        <v>1442</v>
      </c>
      <c r="E433" s="33"/>
      <c r="F433" s="33">
        <v>5203</v>
      </c>
      <c r="G433" s="33" t="s">
        <v>2188</v>
      </c>
      <c r="H433" s="33" t="s">
        <v>1445</v>
      </c>
      <c r="I433" s="33">
        <v>200412</v>
      </c>
      <c r="J433" s="34">
        <v>84423028</v>
      </c>
      <c r="K433" s="35">
        <v>2016000</v>
      </c>
      <c r="L433" s="36">
        <v>20</v>
      </c>
      <c r="M433" s="37">
        <v>70000000</v>
      </c>
      <c r="N433" s="38">
        <v>20160000</v>
      </c>
      <c r="O433" s="19" t="s">
        <v>2130</v>
      </c>
      <c r="P433" s="172">
        <f t="shared" si="12"/>
        <v>18144000</v>
      </c>
      <c r="Q433" s="135">
        <f t="shared" si="13"/>
        <v>75600</v>
      </c>
    </row>
    <row r="434" spans="1:17" x14ac:dyDescent="0.3">
      <c r="A434" s="19">
        <v>230</v>
      </c>
      <c r="B434" s="31" t="s">
        <v>2268</v>
      </c>
      <c r="C434" s="32" t="s">
        <v>2269</v>
      </c>
      <c r="D434" s="24" t="s">
        <v>1442</v>
      </c>
      <c r="E434" s="33" t="s">
        <v>2270</v>
      </c>
      <c r="F434" s="33">
        <v>5203</v>
      </c>
      <c r="G434" s="33" t="s">
        <v>2188</v>
      </c>
      <c r="H434" s="33" t="s">
        <v>1445</v>
      </c>
      <c r="I434" s="33">
        <v>199607</v>
      </c>
      <c r="J434" s="34">
        <v>83481293</v>
      </c>
      <c r="K434" s="35">
        <v>672000</v>
      </c>
      <c r="L434" s="36">
        <v>12</v>
      </c>
      <c r="M434" s="37">
        <v>70000000</v>
      </c>
      <c r="N434" s="38">
        <v>6720000</v>
      </c>
      <c r="O434" s="19" t="s">
        <v>2130</v>
      </c>
      <c r="P434" s="172">
        <f t="shared" si="12"/>
        <v>6048000</v>
      </c>
      <c r="Q434" s="135">
        <f t="shared" si="13"/>
        <v>42000</v>
      </c>
    </row>
    <row r="435" spans="1:17" x14ac:dyDescent="0.3">
      <c r="A435" s="19">
        <v>233</v>
      </c>
      <c r="B435" s="31" t="s">
        <v>2271</v>
      </c>
      <c r="C435" s="32" t="s">
        <v>2272</v>
      </c>
      <c r="D435" s="24" t="s">
        <v>1442</v>
      </c>
      <c r="E435" s="33" t="s">
        <v>2273</v>
      </c>
      <c r="F435" s="33">
        <v>5221</v>
      </c>
      <c r="G435" s="33" t="s">
        <v>2199</v>
      </c>
      <c r="H435" s="33" t="s">
        <v>1445</v>
      </c>
      <c r="I435" s="33">
        <v>201307</v>
      </c>
      <c r="J435" s="34">
        <v>105639162</v>
      </c>
      <c r="K435" s="35">
        <v>6961200</v>
      </c>
      <c r="L435" s="36">
        <v>29</v>
      </c>
      <c r="M435" s="37">
        <v>107424824.20493764</v>
      </c>
      <c r="N435" s="38">
        <v>69612000</v>
      </c>
      <c r="O435" s="19" t="s">
        <v>2130</v>
      </c>
      <c r="P435" s="172">
        <f t="shared" si="12"/>
        <v>62650800</v>
      </c>
      <c r="Q435" s="135">
        <f t="shared" si="13"/>
        <v>180031.03448275861</v>
      </c>
    </row>
    <row r="436" spans="1:17" x14ac:dyDescent="0.3">
      <c r="A436" s="19">
        <v>234</v>
      </c>
      <c r="B436" s="31" t="s">
        <v>2274</v>
      </c>
      <c r="C436" s="32" t="s">
        <v>2275</v>
      </c>
      <c r="D436" s="24" t="s">
        <v>1442</v>
      </c>
      <c r="E436" s="33" t="s">
        <v>1602</v>
      </c>
      <c r="F436" s="33">
        <v>5212</v>
      </c>
      <c r="G436" s="33" t="s">
        <v>2185</v>
      </c>
      <c r="H436" s="33" t="s">
        <v>1445</v>
      </c>
      <c r="I436" s="33">
        <v>200509</v>
      </c>
      <c r="J436" s="34">
        <v>1348283</v>
      </c>
      <c r="K436" s="35">
        <v>44400</v>
      </c>
      <c r="L436" s="36">
        <v>21</v>
      </c>
      <c r="M436" s="37">
        <v>1385575.6075159137</v>
      </c>
      <c r="N436" s="38">
        <v>444000</v>
      </c>
      <c r="O436" s="19" t="s">
        <v>2130</v>
      </c>
      <c r="P436" s="172">
        <f t="shared" si="12"/>
        <v>399600</v>
      </c>
      <c r="Q436" s="135">
        <f t="shared" si="13"/>
        <v>1585.7142857142856</v>
      </c>
    </row>
    <row r="437" spans="1:17" x14ac:dyDescent="0.3">
      <c r="A437" s="19">
        <v>236</v>
      </c>
      <c r="B437" s="31" t="s">
        <v>2276</v>
      </c>
      <c r="C437" s="32" t="s">
        <v>2277</v>
      </c>
      <c r="D437" s="24" t="s">
        <v>1442</v>
      </c>
      <c r="E437" s="33" t="s">
        <v>1602</v>
      </c>
      <c r="F437" s="33">
        <v>5221</v>
      </c>
      <c r="G437" s="33" t="s">
        <v>2199</v>
      </c>
      <c r="H437" s="33" t="s">
        <v>1445</v>
      </c>
      <c r="I437" s="33">
        <v>201306</v>
      </c>
      <c r="J437" s="34">
        <v>1259296</v>
      </c>
      <c r="K437" s="35">
        <v>83000</v>
      </c>
      <c r="L437" s="36">
        <v>29</v>
      </c>
      <c r="M437" s="37">
        <v>1280582.3982395956</v>
      </c>
      <c r="N437" s="38">
        <v>830000</v>
      </c>
      <c r="O437" s="19" t="s">
        <v>2130</v>
      </c>
      <c r="P437" s="172">
        <f t="shared" si="12"/>
        <v>747000</v>
      </c>
      <c r="Q437" s="135">
        <f t="shared" si="13"/>
        <v>2146.5517241379312</v>
      </c>
    </row>
    <row r="438" spans="1:17" x14ac:dyDescent="0.3">
      <c r="A438" s="19">
        <v>244</v>
      </c>
      <c r="B438" s="31" t="s">
        <v>2278</v>
      </c>
      <c r="C438" s="32" t="s">
        <v>2279</v>
      </c>
      <c r="D438" s="24" t="s">
        <v>1442</v>
      </c>
      <c r="E438" s="33"/>
      <c r="F438" s="33">
        <v>5211</v>
      </c>
      <c r="G438" s="33" t="s">
        <v>2217</v>
      </c>
      <c r="H438" s="33" t="s">
        <v>1445</v>
      </c>
      <c r="I438" s="33">
        <v>197512</v>
      </c>
      <c r="J438" s="34">
        <v>334080</v>
      </c>
      <c r="K438" s="35">
        <v>0</v>
      </c>
      <c r="L438" s="36">
        <v>10</v>
      </c>
      <c r="M438" s="37">
        <v>1000000</v>
      </c>
      <c r="N438" s="38">
        <v>96000</v>
      </c>
      <c r="O438" s="19" t="s">
        <v>2130</v>
      </c>
      <c r="P438" s="172">
        <f t="shared" si="12"/>
        <v>96000</v>
      </c>
      <c r="Q438" s="135">
        <f t="shared" si="13"/>
        <v>800</v>
      </c>
    </row>
    <row r="439" spans="1:17" x14ac:dyDescent="0.3">
      <c r="A439" s="19">
        <v>245</v>
      </c>
      <c r="B439" s="31" t="s">
        <v>2280</v>
      </c>
      <c r="C439" s="32" t="s">
        <v>2281</v>
      </c>
      <c r="D439" s="24" t="s">
        <v>1442</v>
      </c>
      <c r="E439" s="33"/>
      <c r="F439" s="33">
        <v>5206</v>
      </c>
      <c r="G439" s="33" t="s">
        <v>2129</v>
      </c>
      <c r="H439" s="33" t="s">
        <v>1445</v>
      </c>
      <c r="I439" s="33">
        <v>200607</v>
      </c>
      <c r="J439" s="34">
        <v>12698372</v>
      </c>
      <c r="K439" s="35">
        <v>453200</v>
      </c>
      <c r="L439" s="36">
        <v>22</v>
      </c>
      <c r="M439" s="37">
        <v>12874260.098356701</v>
      </c>
      <c r="N439" s="38">
        <v>4532000</v>
      </c>
      <c r="O439" s="19" t="s">
        <v>2130</v>
      </c>
      <c r="P439" s="172">
        <f t="shared" si="12"/>
        <v>4078800</v>
      </c>
      <c r="Q439" s="135">
        <f t="shared" si="13"/>
        <v>15450</v>
      </c>
    </row>
    <row r="440" spans="1:17" x14ac:dyDescent="0.3">
      <c r="A440" s="19">
        <v>258</v>
      </c>
      <c r="B440" s="31" t="s">
        <v>2282</v>
      </c>
      <c r="C440" s="32" t="s">
        <v>1617</v>
      </c>
      <c r="D440" s="24" t="s">
        <v>1442</v>
      </c>
      <c r="E440" s="33"/>
      <c r="F440" s="33">
        <v>5203</v>
      </c>
      <c r="G440" s="33" t="s">
        <v>2188</v>
      </c>
      <c r="H440" s="33" t="s">
        <v>1445</v>
      </c>
      <c r="I440" s="33">
        <v>200701</v>
      </c>
      <c r="J440" s="34">
        <v>360000</v>
      </c>
      <c r="K440" s="35">
        <v>156000</v>
      </c>
      <c r="L440" s="36">
        <v>23</v>
      </c>
      <c r="M440" s="37">
        <v>4061099</v>
      </c>
      <c r="N440" s="38">
        <v>1560000</v>
      </c>
      <c r="O440" s="19" t="s">
        <v>2130</v>
      </c>
      <c r="P440" s="172">
        <f t="shared" si="12"/>
        <v>1404000</v>
      </c>
      <c r="Q440" s="135">
        <f t="shared" si="13"/>
        <v>5086.9565217391309</v>
      </c>
    </row>
    <row r="441" spans="1:17" x14ac:dyDescent="0.3">
      <c r="A441" s="19">
        <v>261</v>
      </c>
      <c r="B441" s="31" t="s">
        <v>2283</v>
      </c>
      <c r="C441" s="32" t="s">
        <v>2284</v>
      </c>
      <c r="D441" s="24" t="s">
        <v>1442</v>
      </c>
      <c r="E441" s="33" t="s">
        <v>1703</v>
      </c>
      <c r="F441" s="33">
        <v>5209</v>
      </c>
      <c r="G441" s="33" t="s">
        <v>2206</v>
      </c>
      <c r="H441" s="33" t="s">
        <v>1445</v>
      </c>
      <c r="I441" s="33">
        <v>201107</v>
      </c>
      <c r="J441" s="34">
        <v>2454000</v>
      </c>
      <c r="K441" s="35">
        <v>131800</v>
      </c>
      <c r="L441" s="36">
        <v>27</v>
      </c>
      <c r="M441" s="37">
        <v>2573118.8552015242</v>
      </c>
      <c r="N441" s="38">
        <v>1318000</v>
      </c>
      <c r="O441" s="19" t="s">
        <v>2130</v>
      </c>
      <c r="P441" s="172">
        <f t="shared" si="12"/>
        <v>1186200</v>
      </c>
      <c r="Q441" s="135">
        <f t="shared" si="13"/>
        <v>3661.1111111111113</v>
      </c>
    </row>
    <row r="442" spans="1:17" x14ac:dyDescent="0.3">
      <c r="A442" s="19">
        <v>273</v>
      </c>
      <c r="B442" s="31" t="s">
        <v>2285</v>
      </c>
      <c r="C442" s="32" t="s">
        <v>2286</v>
      </c>
      <c r="D442" s="24" t="s">
        <v>1442</v>
      </c>
      <c r="E442" s="33"/>
      <c r="F442" s="33">
        <v>5209</v>
      </c>
      <c r="G442" s="33" t="s">
        <v>2206</v>
      </c>
      <c r="H442" s="33" t="s">
        <v>1445</v>
      </c>
      <c r="I442" s="33">
        <v>201109</v>
      </c>
      <c r="J442" s="34">
        <v>3828000</v>
      </c>
      <c r="K442" s="35">
        <v>231200</v>
      </c>
      <c r="L442" s="36">
        <v>27</v>
      </c>
      <c r="M442" s="37">
        <v>4013813.764348587</v>
      </c>
      <c r="N442" s="38">
        <v>2312000</v>
      </c>
      <c r="O442" s="19" t="s">
        <v>2130</v>
      </c>
      <c r="P442" s="172">
        <f t="shared" si="12"/>
        <v>2080800</v>
      </c>
      <c r="Q442" s="135">
        <f t="shared" si="13"/>
        <v>6422.2222222222226</v>
      </c>
    </row>
    <row r="443" spans="1:17" x14ac:dyDescent="0.3">
      <c r="A443" s="19">
        <v>274</v>
      </c>
      <c r="B443" s="31" t="s">
        <v>2287</v>
      </c>
      <c r="C443" s="32" t="s">
        <v>2288</v>
      </c>
      <c r="D443" s="24" t="s">
        <v>1442</v>
      </c>
      <c r="E443" s="33"/>
      <c r="F443" s="33">
        <v>5209</v>
      </c>
      <c r="G443" s="33" t="s">
        <v>2206</v>
      </c>
      <c r="H443" s="33" t="s">
        <v>1445</v>
      </c>
      <c r="I443" s="33">
        <v>201110</v>
      </c>
      <c r="J443" s="34">
        <v>3828000</v>
      </c>
      <c r="K443" s="35">
        <v>231200</v>
      </c>
      <c r="L443" s="36">
        <v>27</v>
      </c>
      <c r="M443" s="37">
        <v>4013813.764348587</v>
      </c>
      <c r="N443" s="38">
        <v>2312000</v>
      </c>
      <c r="O443" s="19" t="s">
        <v>2130</v>
      </c>
      <c r="P443" s="172">
        <f t="shared" si="12"/>
        <v>2080800</v>
      </c>
      <c r="Q443" s="135">
        <f t="shared" si="13"/>
        <v>6422.2222222222226</v>
      </c>
    </row>
    <row r="444" spans="1:17" x14ac:dyDescent="0.3">
      <c r="A444" s="19">
        <v>275</v>
      </c>
      <c r="B444" s="31" t="s">
        <v>2289</v>
      </c>
      <c r="C444" s="32" t="s">
        <v>2290</v>
      </c>
      <c r="D444" s="24" t="s">
        <v>1442</v>
      </c>
      <c r="E444" s="33"/>
      <c r="F444" s="33">
        <v>5209</v>
      </c>
      <c r="G444" s="33" t="s">
        <v>2206</v>
      </c>
      <c r="H444" s="33" t="s">
        <v>1445</v>
      </c>
      <c r="I444" s="33">
        <v>201202</v>
      </c>
      <c r="J444" s="34">
        <v>4698000</v>
      </c>
      <c r="K444" s="35">
        <v>325000</v>
      </c>
      <c r="L444" s="36">
        <v>28</v>
      </c>
      <c r="M444" s="37">
        <v>5309005.9551076498</v>
      </c>
      <c r="N444" s="38">
        <v>3250000</v>
      </c>
      <c r="O444" s="19" t="s">
        <v>2130</v>
      </c>
      <c r="P444" s="172">
        <f t="shared" si="12"/>
        <v>2925000</v>
      </c>
      <c r="Q444" s="135">
        <f t="shared" si="13"/>
        <v>8705.3571428571431</v>
      </c>
    </row>
    <row r="445" spans="1:17" x14ac:dyDescent="0.3">
      <c r="A445" s="19">
        <v>276</v>
      </c>
      <c r="B445" s="31" t="s">
        <v>2291</v>
      </c>
      <c r="C445" s="32" t="s">
        <v>2292</v>
      </c>
      <c r="D445" s="24" t="s">
        <v>1442</v>
      </c>
      <c r="E445" s="33"/>
      <c r="F445" s="33">
        <v>5209</v>
      </c>
      <c r="G445" s="33" t="s">
        <v>2206</v>
      </c>
      <c r="H445" s="33" t="s">
        <v>1445</v>
      </c>
      <c r="I445" s="33">
        <v>201203</v>
      </c>
      <c r="J445" s="34">
        <v>5220000</v>
      </c>
      <c r="K445" s="35">
        <v>361100</v>
      </c>
      <c r="L445" s="36">
        <v>28</v>
      </c>
      <c r="M445" s="37">
        <v>5898895.5056751668</v>
      </c>
      <c r="N445" s="38">
        <v>3611000</v>
      </c>
      <c r="O445" s="19" t="s">
        <v>2130</v>
      </c>
      <c r="P445" s="172">
        <f t="shared" si="12"/>
        <v>3249900</v>
      </c>
      <c r="Q445" s="135">
        <f t="shared" si="13"/>
        <v>9672.3214285714294</v>
      </c>
    </row>
    <row r="446" spans="1:17" x14ac:dyDescent="0.3">
      <c r="A446" s="19">
        <v>321</v>
      </c>
      <c r="B446" s="31" t="s">
        <v>2293</v>
      </c>
      <c r="C446" s="32" t="s">
        <v>2294</v>
      </c>
      <c r="D446" s="24" t="s">
        <v>1442</v>
      </c>
      <c r="E446" s="33"/>
      <c r="F446" s="33">
        <v>5203</v>
      </c>
      <c r="G446" s="33" t="s">
        <v>2188</v>
      </c>
      <c r="H446" s="33" t="s">
        <v>1445</v>
      </c>
      <c r="I446" s="33">
        <v>199407</v>
      </c>
      <c r="J446" s="34">
        <v>66066471</v>
      </c>
      <c r="K446" s="35">
        <v>761100</v>
      </c>
      <c r="L446" s="36">
        <v>10</v>
      </c>
      <c r="M446" s="35">
        <v>79279765.200000003</v>
      </c>
      <c r="N446" s="38">
        <v>7611000</v>
      </c>
      <c r="O446" s="19" t="s">
        <v>2130</v>
      </c>
      <c r="P446" s="172">
        <f t="shared" si="12"/>
        <v>6849900</v>
      </c>
      <c r="Q446" s="135">
        <f t="shared" si="13"/>
        <v>57082.5</v>
      </c>
    </row>
    <row r="447" spans="1:17" x14ac:dyDescent="0.3">
      <c r="A447" s="19">
        <v>326</v>
      </c>
      <c r="B447" s="31" t="s">
        <v>2295</v>
      </c>
      <c r="C447" s="32" t="s">
        <v>2296</v>
      </c>
      <c r="D447" s="24" t="s">
        <v>1442</v>
      </c>
      <c r="E447" s="33" t="s">
        <v>1703</v>
      </c>
      <c r="F447" s="33">
        <v>5209</v>
      </c>
      <c r="G447" s="33" t="s">
        <v>2206</v>
      </c>
      <c r="H447" s="33" t="s">
        <v>1445</v>
      </c>
      <c r="I447" s="33">
        <v>200505</v>
      </c>
      <c r="J447" s="34">
        <v>914061</v>
      </c>
      <c r="K447" s="35">
        <v>30100</v>
      </c>
      <c r="L447" s="36">
        <v>21</v>
      </c>
      <c r="M447" s="37">
        <v>939343.31693094375</v>
      </c>
      <c r="N447" s="38">
        <v>301000</v>
      </c>
      <c r="O447" s="19" t="s">
        <v>2130</v>
      </c>
      <c r="P447" s="172">
        <f t="shared" si="12"/>
        <v>270900</v>
      </c>
      <c r="Q447" s="135">
        <f t="shared" si="13"/>
        <v>1075</v>
      </c>
    </row>
    <row r="448" spans="1:17" x14ac:dyDescent="0.3">
      <c r="A448" s="19">
        <v>327</v>
      </c>
      <c r="B448" s="31" t="s">
        <v>2297</v>
      </c>
      <c r="C448" s="32" t="s">
        <v>2298</v>
      </c>
      <c r="D448" s="24" t="s">
        <v>1442</v>
      </c>
      <c r="E448" s="33" t="s">
        <v>1703</v>
      </c>
      <c r="F448" s="33">
        <v>5209</v>
      </c>
      <c r="G448" s="33" t="s">
        <v>2206</v>
      </c>
      <c r="H448" s="33" t="s">
        <v>1445</v>
      </c>
      <c r="I448" s="33">
        <v>200510</v>
      </c>
      <c r="J448" s="34">
        <v>901737</v>
      </c>
      <c r="K448" s="35">
        <v>29700</v>
      </c>
      <c r="L448" s="36">
        <v>21</v>
      </c>
      <c r="M448" s="37">
        <v>926678.44331982033</v>
      </c>
      <c r="N448" s="38">
        <v>297000</v>
      </c>
      <c r="O448" s="19" t="s">
        <v>2130</v>
      </c>
      <c r="P448" s="172">
        <f t="shared" si="12"/>
        <v>267300</v>
      </c>
      <c r="Q448" s="135">
        <f t="shared" si="13"/>
        <v>1060.7142857142858</v>
      </c>
    </row>
    <row r="449" spans="1:17" x14ac:dyDescent="0.3">
      <c r="A449" s="19">
        <v>328</v>
      </c>
      <c r="B449" s="31" t="s">
        <v>2299</v>
      </c>
      <c r="C449" s="32" t="s">
        <v>2300</v>
      </c>
      <c r="D449" s="24" t="s">
        <v>1442</v>
      </c>
      <c r="E449" s="33" t="s">
        <v>1703</v>
      </c>
      <c r="F449" s="33">
        <v>5209</v>
      </c>
      <c r="G449" s="33" t="s">
        <v>2206</v>
      </c>
      <c r="H449" s="33" t="s">
        <v>1445</v>
      </c>
      <c r="I449" s="33">
        <v>200705</v>
      </c>
      <c r="J449" s="34">
        <v>997600</v>
      </c>
      <c r="K449" s="35">
        <v>42100</v>
      </c>
      <c r="L449" s="36">
        <v>23</v>
      </c>
      <c r="M449" s="37">
        <v>1095064.5039607696</v>
      </c>
      <c r="N449" s="38">
        <v>421000</v>
      </c>
      <c r="O449" s="19" t="s">
        <v>2130</v>
      </c>
      <c r="P449" s="172">
        <f t="shared" si="12"/>
        <v>378900</v>
      </c>
      <c r="Q449" s="135">
        <f t="shared" si="13"/>
        <v>1372.8260869565217</v>
      </c>
    </row>
    <row r="450" spans="1:17" x14ac:dyDescent="0.3">
      <c r="A450" s="19">
        <v>329</v>
      </c>
      <c r="B450" s="31" t="s">
        <v>2301</v>
      </c>
      <c r="C450" s="32" t="s">
        <v>2300</v>
      </c>
      <c r="D450" s="24" t="s">
        <v>1442</v>
      </c>
      <c r="E450" s="33" t="s">
        <v>1703</v>
      </c>
      <c r="F450" s="33">
        <v>5209</v>
      </c>
      <c r="G450" s="33" t="s">
        <v>2206</v>
      </c>
      <c r="H450" s="33" t="s">
        <v>1445</v>
      </c>
      <c r="I450" s="33">
        <v>200705</v>
      </c>
      <c r="J450" s="34">
        <v>997600</v>
      </c>
      <c r="K450" s="35">
        <v>42100</v>
      </c>
      <c r="L450" s="36">
        <v>23</v>
      </c>
      <c r="M450" s="37">
        <v>1095064.5039607696</v>
      </c>
      <c r="N450" s="38">
        <v>421000</v>
      </c>
      <c r="O450" s="19" t="s">
        <v>2130</v>
      </c>
      <c r="P450" s="172">
        <f t="shared" si="12"/>
        <v>378900</v>
      </c>
      <c r="Q450" s="135">
        <f t="shared" si="13"/>
        <v>1372.8260869565217</v>
      </c>
    </row>
    <row r="451" spans="1:17" x14ac:dyDescent="0.3">
      <c r="A451" s="19">
        <v>330</v>
      </c>
      <c r="B451" s="31" t="s">
        <v>2302</v>
      </c>
      <c r="C451" s="32" t="s">
        <v>2300</v>
      </c>
      <c r="D451" s="24" t="s">
        <v>1442</v>
      </c>
      <c r="E451" s="33" t="s">
        <v>1703</v>
      </c>
      <c r="F451" s="33">
        <v>5209</v>
      </c>
      <c r="G451" s="33" t="s">
        <v>2206</v>
      </c>
      <c r="H451" s="33" t="s">
        <v>1445</v>
      </c>
      <c r="I451" s="33">
        <v>200705</v>
      </c>
      <c r="J451" s="34">
        <v>997600</v>
      </c>
      <c r="K451" s="35">
        <v>42100</v>
      </c>
      <c r="L451" s="36">
        <v>23</v>
      </c>
      <c r="M451" s="37">
        <v>1095064.5039607696</v>
      </c>
      <c r="N451" s="38">
        <v>421000</v>
      </c>
      <c r="O451" s="19" t="s">
        <v>2130</v>
      </c>
      <c r="P451" s="172">
        <f t="shared" ref="P451:P514" si="14">+(N451-K451)</f>
        <v>378900</v>
      </c>
      <c r="Q451" s="135">
        <f t="shared" ref="Q451:Q514" si="15">+(P451/L451)/12</f>
        <v>1372.8260869565217</v>
      </c>
    </row>
    <row r="452" spans="1:17" x14ac:dyDescent="0.3">
      <c r="A452" s="19">
        <v>332</v>
      </c>
      <c r="B452" s="31" t="s">
        <v>2303</v>
      </c>
      <c r="C452" s="32" t="s">
        <v>1705</v>
      </c>
      <c r="D452" s="24" t="s">
        <v>1442</v>
      </c>
      <c r="E452" s="33" t="s">
        <v>1703</v>
      </c>
      <c r="F452" s="33">
        <v>5203</v>
      </c>
      <c r="G452" s="33" t="s">
        <v>2188</v>
      </c>
      <c r="H452" s="33" t="s">
        <v>1445</v>
      </c>
      <c r="I452" s="33">
        <v>200711</v>
      </c>
      <c r="J452" s="34">
        <v>926840</v>
      </c>
      <c r="K452" s="35">
        <v>39100</v>
      </c>
      <c r="L452" s="36">
        <v>23</v>
      </c>
      <c r="M452" s="37">
        <v>1017391.3240286682</v>
      </c>
      <c r="N452" s="38">
        <v>391000</v>
      </c>
      <c r="O452" s="19" t="s">
        <v>2130</v>
      </c>
      <c r="P452" s="172">
        <f t="shared" si="14"/>
        <v>351900</v>
      </c>
      <c r="Q452" s="135">
        <f t="shared" si="15"/>
        <v>1275</v>
      </c>
    </row>
    <row r="453" spans="1:17" x14ac:dyDescent="0.3">
      <c r="A453" s="19">
        <v>333</v>
      </c>
      <c r="B453" s="31" t="s">
        <v>2304</v>
      </c>
      <c r="C453" s="32" t="s">
        <v>1705</v>
      </c>
      <c r="D453" s="24" t="s">
        <v>1442</v>
      </c>
      <c r="E453" s="33" t="s">
        <v>1703</v>
      </c>
      <c r="F453" s="33">
        <v>5206</v>
      </c>
      <c r="G453" s="33" t="s">
        <v>2129</v>
      </c>
      <c r="H453" s="33" t="s">
        <v>1445</v>
      </c>
      <c r="I453" s="33">
        <v>200906</v>
      </c>
      <c r="J453" s="34">
        <v>916400</v>
      </c>
      <c r="K453" s="35">
        <v>42900</v>
      </c>
      <c r="L453" s="36">
        <v>25</v>
      </c>
      <c r="M453" s="37">
        <v>956642.64784295321</v>
      </c>
      <c r="N453" s="38">
        <v>429000</v>
      </c>
      <c r="O453" s="19" t="s">
        <v>2130</v>
      </c>
      <c r="P453" s="172">
        <f t="shared" si="14"/>
        <v>386100</v>
      </c>
      <c r="Q453" s="135">
        <f t="shared" si="15"/>
        <v>1287</v>
      </c>
    </row>
    <row r="454" spans="1:17" x14ac:dyDescent="0.3">
      <c r="A454" s="19">
        <v>334</v>
      </c>
      <c r="B454" s="31" t="s">
        <v>2305</v>
      </c>
      <c r="C454" s="32" t="s">
        <v>1705</v>
      </c>
      <c r="D454" s="24" t="s">
        <v>1442</v>
      </c>
      <c r="E454" s="33" t="s">
        <v>1703</v>
      </c>
      <c r="F454" s="33">
        <v>5209</v>
      </c>
      <c r="G454" s="33" t="s">
        <v>2206</v>
      </c>
      <c r="H454" s="33" t="s">
        <v>1445</v>
      </c>
      <c r="I454" s="33">
        <v>200906</v>
      </c>
      <c r="J454" s="34">
        <v>916400</v>
      </c>
      <c r="K454" s="35">
        <v>42900</v>
      </c>
      <c r="L454" s="36">
        <v>25</v>
      </c>
      <c r="M454" s="37">
        <v>956642.64784295321</v>
      </c>
      <c r="N454" s="38">
        <v>429000</v>
      </c>
      <c r="O454" s="19" t="s">
        <v>2130</v>
      </c>
      <c r="P454" s="172">
        <f t="shared" si="14"/>
        <v>386100</v>
      </c>
      <c r="Q454" s="135">
        <f t="shared" si="15"/>
        <v>1287</v>
      </c>
    </row>
    <row r="455" spans="1:17" x14ac:dyDescent="0.3">
      <c r="A455" s="19">
        <v>340</v>
      </c>
      <c r="B455" s="31" t="s">
        <v>2306</v>
      </c>
      <c r="C455" s="32" t="s">
        <v>2307</v>
      </c>
      <c r="D455" s="24" t="s">
        <v>1442</v>
      </c>
      <c r="E455" s="33"/>
      <c r="F455" s="33">
        <v>5209</v>
      </c>
      <c r="G455" s="33" t="s">
        <v>2206</v>
      </c>
      <c r="H455" s="33" t="s">
        <v>1445</v>
      </c>
      <c r="I455" s="33">
        <v>201208</v>
      </c>
      <c r="J455" s="34">
        <v>812000</v>
      </c>
      <c r="K455" s="35">
        <v>56200</v>
      </c>
      <c r="L455" s="36">
        <v>28</v>
      </c>
      <c r="M455" s="37">
        <v>917605.96754947037</v>
      </c>
      <c r="N455" s="38">
        <v>562000</v>
      </c>
      <c r="O455" s="19" t="s">
        <v>2130</v>
      </c>
      <c r="P455" s="172">
        <f t="shared" si="14"/>
        <v>505800</v>
      </c>
      <c r="Q455" s="135">
        <f t="shared" si="15"/>
        <v>1505.3571428571429</v>
      </c>
    </row>
    <row r="456" spans="1:17" x14ac:dyDescent="0.3">
      <c r="A456" s="19">
        <v>341</v>
      </c>
      <c r="B456" s="31" t="s">
        <v>2308</v>
      </c>
      <c r="C456" s="32" t="s">
        <v>2307</v>
      </c>
      <c r="D456" s="24" t="s">
        <v>1442</v>
      </c>
      <c r="E456" s="33"/>
      <c r="F456" s="33">
        <v>5209</v>
      </c>
      <c r="G456" s="33" t="s">
        <v>2206</v>
      </c>
      <c r="H456" s="33" t="s">
        <v>1445</v>
      </c>
      <c r="I456" s="33">
        <v>201208</v>
      </c>
      <c r="J456" s="34">
        <v>812000</v>
      </c>
      <c r="K456" s="35">
        <v>56200</v>
      </c>
      <c r="L456" s="36">
        <v>28</v>
      </c>
      <c r="M456" s="37">
        <v>917605.96754947037</v>
      </c>
      <c r="N456" s="38">
        <v>562000</v>
      </c>
      <c r="O456" s="19" t="s">
        <v>2130</v>
      </c>
      <c r="P456" s="172">
        <f t="shared" si="14"/>
        <v>505800</v>
      </c>
      <c r="Q456" s="135">
        <f t="shared" si="15"/>
        <v>1505.3571428571429</v>
      </c>
    </row>
    <row r="457" spans="1:17" x14ac:dyDescent="0.3">
      <c r="A457" s="19">
        <v>342</v>
      </c>
      <c r="B457" s="31" t="s">
        <v>2309</v>
      </c>
      <c r="C457" s="32" t="s">
        <v>2310</v>
      </c>
      <c r="D457" s="24" t="s">
        <v>1442</v>
      </c>
      <c r="E457" s="33" t="s">
        <v>1703</v>
      </c>
      <c r="F457" s="33">
        <v>5206</v>
      </c>
      <c r="G457" s="33" t="s">
        <v>2129</v>
      </c>
      <c r="H457" s="33" t="s">
        <v>1445</v>
      </c>
      <c r="I457" s="33">
        <v>201211</v>
      </c>
      <c r="J457" s="34">
        <v>1582530</v>
      </c>
      <c r="K457" s="35">
        <v>109500</v>
      </c>
      <c r="L457" s="36">
        <v>28</v>
      </c>
      <c r="M457" s="37">
        <v>1788348.4874705214</v>
      </c>
      <c r="N457" s="38">
        <v>1095000</v>
      </c>
      <c r="O457" s="19" t="s">
        <v>2130</v>
      </c>
      <c r="P457" s="172">
        <f t="shared" si="14"/>
        <v>985500</v>
      </c>
      <c r="Q457" s="135">
        <f t="shared" si="15"/>
        <v>2933.0357142857142</v>
      </c>
    </row>
    <row r="458" spans="1:17" x14ac:dyDescent="0.3">
      <c r="A458" s="19">
        <v>343</v>
      </c>
      <c r="B458" s="31" t="s">
        <v>2311</v>
      </c>
      <c r="C458" s="32" t="s">
        <v>2310</v>
      </c>
      <c r="D458" s="24" t="s">
        <v>1442</v>
      </c>
      <c r="E458" s="33" t="s">
        <v>1703</v>
      </c>
      <c r="F458" s="33">
        <v>5206</v>
      </c>
      <c r="G458" s="33" t="s">
        <v>2129</v>
      </c>
      <c r="H458" s="33" t="s">
        <v>1445</v>
      </c>
      <c r="I458" s="33">
        <v>201211</v>
      </c>
      <c r="J458" s="34">
        <v>1582530</v>
      </c>
      <c r="K458" s="35">
        <v>109500</v>
      </c>
      <c r="L458" s="36">
        <v>28</v>
      </c>
      <c r="M458" s="37">
        <v>1788348.4874705214</v>
      </c>
      <c r="N458" s="38">
        <v>1095000</v>
      </c>
      <c r="O458" s="19" t="s">
        <v>2130</v>
      </c>
      <c r="P458" s="172">
        <f t="shared" si="14"/>
        <v>985500</v>
      </c>
      <c r="Q458" s="135">
        <f t="shared" si="15"/>
        <v>2933.0357142857142</v>
      </c>
    </row>
    <row r="459" spans="1:17" x14ac:dyDescent="0.3">
      <c r="A459" s="19">
        <v>344</v>
      </c>
      <c r="B459" s="31" t="s">
        <v>2312</v>
      </c>
      <c r="C459" s="32" t="s">
        <v>2310</v>
      </c>
      <c r="D459" s="24" t="s">
        <v>1442</v>
      </c>
      <c r="E459" s="33" t="s">
        <v>1703</v>
      </c>
      <c r="F459" s="33">
        <v>5206</v>
      </c>
      <c r="G459" s="33" t="s">
        <v>2129</v>
      </c>
      <c r="H459" s="33" t="s">
        <v>1445</v>
      </c>
      <c r="I459" s="33">
        <v>201211</v>
      </c>
      <c r="J459" s="34">
        <v>1582530</v>
      </c>
      <c r="K459" s="35">
        <v>109500</v>
      </c>
      <c r="L459" s="36">
        <v>28</v>
      </c>
      <c r="M459" s="37">
        <v>1788348.4874705214</v>
      </c>
      <c r="N459" s="38">
        <v>1095000</v>
      </c>
      <c r="O459" s="19" t="s">
        <v>2130</v>
      </c>
      <c r="P459" s="172">
        <f t="shared" si="14"/>
        <v>985500</v>
      </c>
      <c r="Q459" s="135">
        <f t="shared" si="15"/>
        <v>2933.0357142857142</v>
      </c>
    </row>
    <row r="460" spans="1:17" x14ac:dyDescent="0.3">
      <c r="A460" s="19">
        <v>345</v>
      </c>
      <c r="B460" s="31" t="s">
        <v>2313</v>
      </c>
      <c r="C460" s="32" t="s">
        <v>2310</v>
      </c>
      <c r="D460" s="24" t="s">
        <v>1442</v>
      </c>
      <c r="E460" s="33" t="s">
        <v>1703</v>
      </c>
      <c r="F460" s="33">
        <v>5206</v>
      </c>
      <c r="G460" s="33" t="s">
        <v>2129</v>
      </c>
      <c r="H460" s="33" t="s">
        <v>1445</v>
      </c>
      <c r="I460" s="33">
        <v>201211</v>
      </c>
      <c r="J460" s="34">
        <v>1582530</v>
      </c>
      <c r="K460" s="35">
        <v>109500</v>
      </c>
      <c r="L460" s="36">
        <v>28</v>
      </c>
      <c r="M460" s="37">
        <v>1788348.4874705214</v>
      </c>
      <c r="N460" s="38">
        <v>1095000</v>
      </c>
      <c r="O460" s="19" t="s">
        <v>2130</v>
      </c>
      <c r="P460" s="172">
        <f t="shared" si="14"/>
        <v>985500</v>
      </c>
      <c r="Q460" s="135">
        <f t="shared" si="15"/>
        <v>2933.0357142857142</v>
      </c>
    </row>
    <row r="461" spans="1:17" x14ac:dyDescent="0.3">
      <c r="A461" s="19">
        <v>346</v>
      </c>
      <c r="B461" s="31" t="s">
        <v>2314</v>
      </c>
      <c r="C461" s="32" t="s">
        <v>2310</v>
      </c>
      <c r="D461" s="24" t="s">
        <v>1442</v>
      </c>
      <c r="E461" s="33" t="s">
        <v>1703</v>
      </c>
      <c r="F461" s="33">
        <v>5206</v>
      </c>
      <c r="G461" s="33" t="s">
        <v>2129</v>
      </c>
      <c r="H461" s="33" t="s">
        <v>1445</v>
      </c>
      <c r="I461" s="33">
        <v>201211</v>
      </c>
      <c r="J461" s="34">
        <v>1582530</v>
      </c>
      <c r="K461" s="35">
        <v>109500</v>
      </c>
      <c r="L461" s="36">
        <v>28</v>
      </c>
      <c r="M461" s="37">
        <v>1788348.4874705214</v>
      </c>
      <c r="N461" s="38">
        <v>1095000</v>
      </c>
      <c r="O461" s="19" t="s">
        <v>2130</v>
      </c>
      <c r="P461" s="172">
        <f t="shared" si="14"/>
        <v>985500</v>
      </c>
      <c r="Q461" s="135">
        <f t="shared" si="15"/>
        <v>2933.0357142857142</v>
      </c>
    </row>
    <row r="462" spans="1:17" x14ac:dyDescent="0.3">
      <c r="A462" s="19">
        <v>347</v>
      </c>
      <c r="B462" s="31" t="s">
        <v>2315</v>
      </c>
      <c r="C462" s="32" t="s">
        <v>2310</v>
      </c>
      <c r="D462" s="24" t="s">
        <v>1442</v>
      </c>
      <c r="E462" s="33" t="s">
        <v>1703</v>
      </c>
      <c r="F462" s="33">
        <v>5209</v>
      </c>
      <c r="G462" s="33" t="s">
        <v>2206</v>
      </c>
      <c r="H462" s="33" t="s">
        <v>1445</v>
      </c>
      <c r="I462" s="33">
        <v>201211</v>
      </c>
      <c r="J462" s="34">
        <v>1582530</v>
      </c>
      <c r="K462" s="35">
        <v>109500</v>
      </c>
      <c r="L462" s="36">
        <v>28</v>
      </c>
      <c r="M462" s="37">
        <v>1788348.4874705214</v>
      </c>
      <c r="N462" s="38">
        <v>1095000</v>
      </c>
      <c r="O462" s="19" t="s">
        <v>2130</v>
      </c>
      <c r="P462" s="172">
        <f t="shared" si="14"/>
        <v>985500</v>
      </c>
      <c r="Q462" s="135">
        <f t="shared" si="15"/>
        <v>2933.0357142857142</v>
      </c>
    </row>
    <row r="463" spans="1:17" x14ac:dyDescent="0.3">
      <c r="A463" s="19">
        <v>348</v>
      </c>
      <c r="B463" s="31" t="s">
        <v>2316</v>
      </c>
      <c r="C463" s="32" t="s">
        <v>2310</v>
      </c>
      <c r="D463" s="24" t="s">
        <v>1442</v>
      </c>
      <c r="E463" s="33" t="s">
        <v>1703</v>
      </c>
      <c r="F463" s="33">
        <v>5209</v>
      </c>
      <c r="G463" s="33" t="s">
        <v>2206</v>
      </c>
      <c r="H463" s="33" t="s">
        <v>1445</v>
      </c>
      <c r="I463" s="33">
        <v>201211</v>
      </c>
      <c r="J463" s="34">
        <v>1582530</v>
      </c>
      <c r="K463" s="35">
        <v>109500</v>
      </c>
      <c r="L463" s="36">
        <v>28</v>
      </c>
      <c r="M463" s="37">
        <v>1788348.4874705214</v>
      </c>
      <c r="N463" s="38">
        <v>1095000</v>
      </c>
      <c r="O463" s="19" t="s">
        <v>2130</v>
      </c>
      <c r="P463" s="172">
        <f t="shared" si="14"/>
        <v>985500</v>
      </c>
      <c r="Q463" s="135">
        <f t="shared" si="15"/>
        <v>2933.0357142857142</v>
      </c>
    </row>
    <row r="464" spans="1:17" x14ac:dyDescent="0.3">
      <c r="A464" s="19">
        <v>349</v>
      </c>
      <c r="B464" s="31" t="s">
        <v>2317</v>
      </c>
      <c r="C464" s="32" t="s">
        <v>2310</v>
      </c>
      <c r="D464" s="24" t="s">
        <v>1442</v>
      </c>
      <c r="E464" s="33" t="s">
        <v>1703</v>
      </c>
      <c r="F464" s="33">
        <v>5209</v>
      </c>
      <c r="G464" s="33" t="s">
        <v>2206</v>
      </c>
      <c r="H464" s="33" t="s">
        <v>1445</v>
      </c>
      <c r="I464" s="33">
        <v>201211</v>
      </c>
      <c r="J464" s="34">
        <v>1582530</v>
      </c>
      <c r="K464" s="35">
        <v>109500</v>
      </c>
      <c r="L464" s="36">
        <v>28</v>
      </c>
      <c r="M464" s="37">
        <v>1788348.4874705214</v>
      </c>
      <c r="N464" s="38">
        <v>1095000</v>
      </c>
      <c r="O464" s="19" t="s">
        <v>2130</v>
      </c>
      <c r="P464" s="172">
        <f t="shared" si="14"/>
        <v>985500</v>
      </c>
      <c r="Q464" s="135">
        <f t="shared" si="15"/>
        <v>2933.0357142857142</v>
      </c>
    </row>
    <row r="465" spans="1:17" x14ac:dyDescent="0.3">
      <c r="A465" s="19">
        <v>350</v>
      </c>
      <c r="B465" s="31" t="s">
        <v>2318</v>
      </c>
      <c r="C465" s="32" t="s">
        <v>2310</v>
      </c>
      <c r="D465" s="24" t="s">
        <v>1442</v>
      </c>
      <c r="E465" s="33" t="s">
        <v>1703</v>
      </c>
      <c r="F465" s="33">
        <v>5209</v>
      </c>
      <c r="G465" s="33" t="s">
        <v>2206</v>
      </c>
      <c r="H465" s="33" t="s">
        <v>1445</v>
      </c>
      <c r="I465" s="33">
        <v>201211</v>
      </c>
      <c r="J465" s="34">
        <v>1582530</v>
      </c>
      <c r="K465" s="35">
        <v>109500</v>
      </c>
      <c r="L465" s="36">
        <v>28</v>
      </c>
      <c r="M465" s="37">
        <v>1788348.4874705214</v>
      </c>
      <c r="N465" s="38">
        <v>1095000</v>
      </c>
      <c r="O465" s="19" t="s">
        <v>2130</v>
      </c>
      <c r="P465" s="172">
        <f t="shared" si="14"/>
        <v>985500</v>
      </c>
      <c r="Q465" s="135">
        <f t="shared" si="15"/>
        <v>2933.0357142857142</v>
      </c>
    </row>
    <row r="466" spans="1:17" x14ac:dyDescent="0.3">
      <c r="A466" s="19">
        <v>352</v>
      </c>
      <c r="B466" s="31" t="s">
        <v>2319</v>
      </c>
      <c r="C466" s="32" t="s">
        <v>1705</v>
      </c>
      <c r="D466" s="24" t="s">
        <v>1442</v>
      </c>
      <c r="E466" s="33" t="s">
        <v>1703</v>
      </c>
      <c r="F466" s="33">
        <v>5206</v>
      </c>
      <c r="G466" s="33" t="s">
        <v>2129</v>
      </c>
      <c r="H466" s="33" t="s">
        <v>1445</v>
      </c>
      <c r="I466" s="33">
        <v>201310</v>
      </c>
      <c r="J466" s="34">
        <v>3016000</v>
      </c>
      <c r="K466" s="35">
        <v>198800</v>
      </c>
      <c r="L466" s="36">
        <v>29</v>
      </c>
      <c r="M466" s="37">
        <v>3066980.6884883465</v>
      </c>
      <c r="N466" s="38">
        <v>1988000</v>
      </c>
      <c r="O466" s="19" t="s">
        <v>2130</v>
      </c>
      <c r="P466" s="172">
        <f t="shared" si="14"/>
        <v>1789200</v>
      </c>
      <c r="Q466" s="135">
        <f t="shared" si="15"/>
        <v>5141.379310344827</v>
      </c>
    </row>
    <row r="467" spans="1:17" x14ac:dyDescent="0.3">
      <c r="A467" s="19">
        <v>360</v>
      </c>
      <c r="B467" s="31" t="s">
        <v>2320</v>
      </c>
      <c r="C467" s="32" t="s">
        <v>2321</v>
      </c>
      <c r="D467" s="24" t="s">
        <v>1442</v>
      </c>
      <c r="E467" s="33"/>
      <c r="F467" s="33">
        <v>5203</v>
      </c>
      <c r="G467" s="33" t="s">
        <v>2188</v>
      </c>
      <c r="H467" s="33" t="s">
        <v>1445</v>
      </c>
      <c r="I467" s="33">
        <v>200409</v>
      </c>
      <c r="J467" s="34">
        <v>5285834</v>
      </c>
      <c r="K467" s="35">
        <v>154500</v>
      </c>
      <c r="L467" s="36">
        <v>20</v>
      </c>
      <c r="M467" s="37">
        <v>5363802.6781044044</v>
      </c>
      <c r="N467" s="38">
        <v>1545000</v>
      </c>
      <c r="O467" s="19" t="s">
        <v>2130</v>
      </c>
      <c r="P467" s="172">
        <f t="shared" si="14"/>
        <v>1390500</v>
      </c>
      <c r="Q467" s="135">
        <f t="shared" si="15"/>
        <v>5793.75</v>
      </c>
    </row>
    <row r="468" spans="1:17" x14ac:dyDescent="0.3">
      <c r="A468" s="19">
        <v>361</v>
      </c>
      <c r="B468" s="31" t="s">
        <v>2322</v>
      </c>
      <c r="C468" s="32" t="s">
        <v>2323</v>
      </c>
      <c r="D468" s="24" t="s">
        <v>1442</v>
      </c>
      <c r="E468" s="33" t="s">
        <v>2263</v>
      </c>
      <c r="F468" s="33">
        <v>5203</v>
      </c>
      <c r="G468" s="33" t="s">
        <v>2188</v>
      </c>
      <c r="H468" s="33" t="s">
        <v>1445</v>
      </c>
      <c r="I468" s="33">
        <v>201108</v>
      </c>
      <c r="J468" s="34">
        <v>5705095</v>
      </c>
      <c r="K468" s="35">
        <v>344600</v>
      </c>
      <c r="L468" s="36">
        <v>27</v>
      </c>
      <c r="M468" s="37">
        <v>5982024.2523292331</v>
      </c>
      <c r="N468" s="38">
        <v>3446000</v>
      </c>
      <c r="O468" s="19" t="s">
        <v>2130</v>
      </c>
      <c r="P468" s="172">
        <f t="shared" si="14"/>
        <v>3101400</v>
      </c>
      <c r="Q468" s="135">
        <f t="shared" si="15"/>
        <v>9572.2222222222226</v>
      </c>
    </row>
    <row r="469" spans="1:17" x14ac:dyDescent="0.3">
      <c r="A469" s="19">
        <v>362</v>
      </c>
      <c r="B469" s="31" t="s">
        <v>2324</v>
      </c>
      <c r="C469" s="32" t="s">
        <v>2325</v>
      </c>
      <c r="D469" s="24" t="s">
        <v>1442</v>
      </c>
      <c r="E469" s="33" t="s">
        <v>2270</v>
      </c>
      <c r="F469" s="33">
        <v>5203</v>
      </c>
      <c r="G469" s="33" t="s">
        <v>2188</v>
      </c>
      <c r="H469" s="33" t="s">
        <v>1445</v>
      </c>
      <c r="I469" s="33">
        <v>199911</v>
      </c>
      <c r="J469" s="34">
        <v>3254102</v>
      </c>
      <c r="K469" s="35">
        <v>50000</v>
      </c>
      <c r="L469" s="36">
        <v>15</v>
      </c>
      <c r="M469" s="37">
        <v>3904922.4</v>
      </c>
      <c r="N469" s="38">
        <v>500000</v>
      </c>
      <c r="O469" s="19" t="s">
        <v>2130</v>
      </c>
      <c r="P469" s="172">
        <f t="shared" si="14"/>
        <v>450000</v>
      </c>
      <c r="Q469" s="135">
        <f t="shared" si="15"/>
        <v>2500</v>
      </c>
    </row>
    <row r="470" spans="1:17" x14ac:dyDescent="0.3">
      <c r="A470" s="19">
        <v>363</v>
      </c>
      <c r="B470" s="31" t="s">
        <v>2326</v>
      </c>
      <c r="C470" s="32" t="s">
        <v>2327</v>
      </c>
      <c r="D470" s="24" t="s">
        <v>1442</v>
      </c>
      <c r="E470" s="33" t="s">
        <v>2196</v>
      </c>
      <c r="F470" s="33">
        <v>5209</v>
      </c>
      <c r="G470" s="33" t="s">
        <v>2206</v>
      </c>
      <c r="H470" s="33" t="s">
        <v>1445</v>
      </c>
      <c r="I470" s="33">
        <v>200602</v>
      </c>
      <c r="J470" s="34">
        <v>49171466</v>
      </c>
      <c r="K470" s="35">
        <v>1754900</v>
      </c>
      <c r="L470" s="36">
        <v>22</v>
      </c>
      <c r="M470" s="37">
        <v>49852551.390170589</v>
      </c>
      <c r="N470" s="38">
        <v>17549000</v>
      </c>
      <c r="O470" s="19" t="s">
        <v>2130</v>
      </c>
      <c r="P470" s="172">
        <f t="shared" si="14"/>
        <v>15794100</v>
      </c>
      <c r="Q470" s="135">
        <f t="shared" si="15"/>
        <v>59826.13636363636</v>
      </c>
    </row>
    <row r="471" spans="1:17" x14ac:dyDescent="0.3">
      <c r="A471" s="19">
        <v>364</v>
      </c>
      <c r="B471" s="31" t="s">
        <v>2328</v>
      </c>
      <c r="C471" s="32" t="s">
        <v>2329</v>
      </c>
      <c r="D471" s="24" t="s">
        <v>1442</v>
      </c>
      <c r="E471" s="33" t="s">
        <v>2196</v>
      </c>
      <c r="F471" s="33">
        <v>5209</v>
      </c>
      <c r="G471" s="33" t="s">
        <v>2206</v>
      </c>
      <c r="H471" s="33" t="s">
        <v>1445</v>
      </c>
      <c r="I471" s="33">
        <v>200309</v>
      </c>
      <c r="J471" s="34">
        <v>177067053</v>
      </c>
      <c r="K471" s="35">
        <v>5580800</v>
      </c>
      <c r="L471" s="36">
        <v>19</v>
      </c>
      <c r="M471" s="37">
        <v>218000000</v>
      </c>
      <c r="N471" s="38">
        <v>55808000</v>
      </c>
      <c r="O471" s="19" t="s">
        <v>2130</v>
      </c>
      <c r="P471" s="172">
        <f t="shared" si="14"/>
        <v>50227200</v>
      </c>
      <c r="Q471" s="135">
        <f t="shared" si="15"/>
        <v>220294.73684210528</v>
      </c>
    </row>
    <row r="472" spans="1:17" x14ac:dyDescent="0.3">
      <c r="A472" s="19">
        <v>365</v>
      </c>
      <c r="B472" s="31" t="s">
        <v>2330</v>
      </c>
      <c r="C472" s="32" t="s">
        <v>2331</v>
      </c>
      <c r="D472" s="24" t="s">
        <v>1442</v>
      </c>
      <c r="E472" s="33"/>
      <c r="F472" s="33">
        <v>5209</v>
      </c>
      <c r="G472" s="33" t="s">
        <v>2206</v>
      </c>
      <c r="H472" s="33" t="s">
        <v>1445</v>
      </c>
      <c r="I472" s="33">
        <v>200103</v>
      </c>
      <c r="J472" s="34">
        <v>77892975</v>
      </c>
      <c r="K472" s="35">
        <v>4185600</v>
      </c>
      <c r="L472" s="36">
        <v>17</v>
      </c>
      <c r="M472" s="37">
        <v>218000000</v>
      </c>
      <c r="N472" s="38">
        <v>41856000</v>
      </c>
      <c r="O472" s="19" t="s">
        <v>2130</v>
      </c>
      <c r="P472" s="172">
        <f t="shared" si="14"/>
        <v>37670400</v>
      </c>
      <c r="Q472" s="135">
        <f t="shared" si="15"/>
        <v>184658.82352941178</v>
      </c>
    </row>
    <row r="473" spans="1:17" x14ac:dyDescent="0.3">
      <c r="A473" s="19">
        <v>366</v>
      </c>
      <c r="B473" s="31" t="s">
        <v>2332</v>
      </c>
      <c r="C473" s="32" t="s">
        <v>2333</v>
      </c>
      <c r="D473" s="24" t="s">
        <v>1442</v>
      </c>
      <c r="E473" s="33"/>
      <c r="F473" s="33">
        <v>5209</v>
      </c>
      <c r="G473" s="33" t="s">
        <v>2206</v>
      </c>
      <c r="H473" s="33" t="s">
        <v>1445</v>
      </c>
      <c r="I473" s="33">
        <v>199906</v>
      </c>
      <c r="J473" s="34">
        <v>239016687</v>
      </c>
      <c r="K473" s="35">
        <v>2790400</v>
      </c>
      <c r="L473" s="36">
        <v>15</v>
      </c>
      <c r="M473" s="37">
        <v>218000000</v>
      </c>
      <c r="N473" s="38">
        <v>27904000</v>
      </c>
      <c r="O473" s="19" t="s">
        <v>2130</v>
      </c>
      <c r="P473" s="172">
        <f t="shared" si="14"/>
        <v>25113600</v>
      </c>
      <c r="Q473" s="135">
        <f t="shared" si="15"/>
        <v>139520</v>
      </c>
    </row>
    <row r="474" spans="1:17" x14ac:dyDescent="0.3">
      <c r="A474" s="19">
        <v>367</v>
      </c>
      <c r="B474" s="31" t="s">
        <v>2334</v>
      </c>
      <c r="C474" s="32" t="s">
        <v>2335</v>
      </c>
      <c r="D474" s="24" t="s">
        <v>1442</v>
      </c>
      <c r="E474" s="33"/>
      <c r="F474" s="33">
        <v>5209</v>
      </c>
      <c r="G474" s="33" t="s">
        <v>2206</v>
      </c>
      <c r="H474" s="33" t="s">
        <v>1445</v>
      </c>
      <c r="I474" s="33">
        <v>200412</v>
      </c>
      <c r="J474" s="34">
        <v>282647331</v>
      </c>
      <c r="K474" s="35">
        <v>6278400</v>
      </c>
      <c r="L474" s="36">
        <v>20</v>
      </c>
      <c r="M474" s="37">
        <v>218000000</v>
      </c>
      <c r="N474" s="38">
        <v>62784000</v>
      </c>
      <c r="O474" s="19" t="s">
        <v>2130</v>
      </c>
      <c r="P474" s="172">
        <f t="shared" si="14"/>
        <v>56505600</v>
      </c>
      <c r="Q474" s="135">
        <f t="shared" si="15"/>
        <v>235440</v>
      </c>
    </row>
    <row r="475" spans="1:17" x14ac:dyDescent="0.3">
      <c r="A475" s="19">
        <v>368</v>
      </c>
      <c r="B475" s="31" t="s">
        <v>2336</v>
      </c>
      <c r="C475" s="32" t="s">
        <v>2337</v>
      </c>
      <c r="D475" s="24" t="s">
        <v>1442</v>
      </c>
      <c r="E475" s="33" t="s">
        <v>2338</v>
      </c>
      <c r="F475" s="33">
        <v>5209</v>
      </c>
      <c r="G475" s="33" t="s">
        <v>2206</v>
      </c>
      <c r="H475" s="33" t="s">
        <v>1445</v>
      </c>
      <c r="I475" s="33">
        <v>200912</v>
      </c>
      <c r="J475" s="34">
        <v>209301051</v>
      </c>
      <c r="K475" s="35">
        <v>9788500</v>
      </c>
      <c r="L475" s="36">
        <v>25</v>
      </c>
      <c r="M475" s="37">
        <v>218492264.97703299</v>
      </c>
      <c r="N475" s="38">
        <v>97885000</v>
      </c>
      <c r="O475" s="19" t="s">
        <v>2130</v>
      </c>
      <c r="P475" s="172">
        <f t="shared" si="14"/>
        <v>88096500</v>
      </c>
      <c r="Q475" s="135">
        <f t="shared" si="15"/>
        <v>293655</v>
      </c>
    </row>
    <row r="476" spans="1:17" x14ac:dyDescent="0.3">
      <c r="A476" s="19">
        <v>369</v>
      </c>
      <c r="B476" s="31" t="s">
        <v>2339</v>
      </c>
      <c r="C476" s="32" t="s">
        <v>2340</v>
      </c>
      <c r="D476" s="24" t="s">
        <v>1442</v>
      </c>
      <c r="E476" s="33" t="s">
        <v>2341</v>
      </c>
      <c r="F476" s="33">
        <v>5209</v>
      </c>
      <c r="G476" s="33" t="s">
        <v>2206</v>
      </c>
      <c r="H476" s="33" t="s">
        <v>1445</v>
      </c>
      <c r="I476" s="33">
        <v>201108</v>
      </c>
      <c r="J476" s="34">
        <v>936549687</v>
      </c>
      <c r="K476" s="35">
        <v>56563900</v>
      </c>
      <c r="L476" s="36">
        <v>27</v>
      </c>
      <c r="M476" s="37">
        <v>982010455.76723099</v>
      </c>
      <c r="N476" s="38">
        <v>565639000</v>
      </c>
      <c r="O476" s="19" t="s">
        <v>2130</v>
      </c>
      <c r="P476" s="172">
        <f t="shared" si="14"/>
        <v>509075100</v>
      </c>
      <c r="Q476" s="135">
        <f t="shared" si="15"/>
        <v>1571219.4444444443</v>
      </c>
    </row>
    <row r="477" spans="1:17" x14ac:dyDescent="0.3">
      <c r="A477" s="19">
        <v>370</v>
      </c>
      <c r="B477" s="31" t="s">
        <v>2342</v>
      </c>
      <c r="C477" s="32" t="s">
        <v>2343</v>
      </c>
      <c r="D477" s="24" t="s">
        <v>1442</v>
      </c>
      <c r="E477" s="33" t="s">
        <v>2344</v>
      </c>
      <c r="F477" s="33">
        <v>5209</v>
      </c>
      <c r="G477" s="33" t="s">
        <v>2206</v>
      </c>
      <c r="H477" s="33" t="s">
        <v>1445</v>
      </c>
      <c r="I477" s="33">
        <v>201202</v>
      </c>
      <c r="J477" s="34">
        <v>1378428258</v>
      </c>
      <c r="K477" s="35">
        <v>95331400</v>
      </c>
      <c r="L477" s="36">
        <v>28</v>
      </c>
      <c r="M477" s="37">
        <v>1557701964.7532277</v>
      </c>
      <c r="N477" s="38">
        <v>953314000</v>
      </c>
      <c r="O477" s="19" t="s">
        <v>2130</v>
      </c>
      <c r="P477" s="172">
        <f t="shared" si="14"/>
        <v>857982600</v>
      </c>
      <c r="Q477" s="135">
        <f t="shared" si="15"/>
        <v>2553519.6428571427</v>
      </c>
    </row>
    <row r="478" spans="1:17" x14ac:dyDescent="0.3">
      <c r="A478" s="19">
        <v>374</v>
      </c>
      <c r="B478" s="31" t="s">
        <v>2345</v>
      </c>
      <c r="C478" s="32" t="s">
        <v>2346</v>
      </c>
      <c r="D478" s="24" t="s">
        <v>1442</v>
      </c>
      <c r="E478" s="33" t="s">
        <v>2347</v>
      </c>
      <c r="F478" s="33">
        <v>5209</v>
      </c>
      <c r="G478" s="33" t="s">
        <v>2206</v>
      </c>
      <c r="H478" s="33" t="s">
        <v>1445</v>
      </c>
      <c r="I478" s="33">
        <v>201107</v>
      </c>
      <c r="J478" s="34">
        <v>70263198</v>
      </c>
      <c r="K478" s="35">
        <v>4243700</v>
      </c>
      <c r="L478" s="36">
        <v>27</v>
      </c>
      <c r="M478" s="37">
        <v>73673822.16811654</v>
      </c>
      <c r="N478" s="38">
        <v>42437000</v>
      </c>
      <c r="O478" s="19" t="s">
        <v>2130</v>
      </c>
      <c r="P478" s="172">
        <f t="shared" si="14"/>
        <v>38193300</v>
      </c>
      <c r="Q478" s="135">
        <f t="shared" si="15"/>
        <v>117880.55555555556</v>
      </c>
    </row>
    <row r="479" spans="1:17" x14ac:dyDescent="0.3">
      <c r="A479" s="19">
        <v>375</v>
      </c>
      <c r="B479" s="31" t="s">
        <v>2348</v>
      </c>
      <c r="C479" s="32" t="s">
        <v>2349</v>
      </c>
      <c r="D479" s="24" t="s">
        <v>1442</v>
      </c>
      <c r="E479" s="33" t="s">
        <v>2347</v>
      </c>
      <c r="F479" s="33">
        <v>5209</v>
      </c>
      <c r="G479" s="33" t="s">
        <v>2206</v>
      </c>
      <c r="H479" s="33" t="s">
        <v>1445</v>
      </c>
      <c r="I479" s="33">
        <v>201209</v>
      </c>
      <c r="J479" s="34">
        <v>47412774</v>
      </c>
      <c r="K479" s="35">
        <v>3279100</v>
      </c>
      <c r="L479" s="36">
        <v>28</v>
      </c>
      <c r="M479" s="37">
        <v>53579118.670534946</v>
      </c>
      <c r="N479" s="38">
        <v>32791000</v>
      </c>
      <c r="O479" s="19" t="s">
        <v>2130</v>
      </c>
      <c r="P479" s="172">
        <f t="shared" si="14"/>
        <v>29511900</v>
      </c>
      <c r="Q479" s="135">
        <f t="shared" si="15"/>
        <v>87833.035714285725</v>
      </c>
    </row>
    <row r="480" spans="1:17" x14ac:dyDescent="0.3">
      <c r="A480" s="19">
        <v>377</v>
      </c>
      <c r="B480" s="31" t="s">
        <v>2350</v>
      </c>
      <c r="C480" s="32" t="s">
        <v>2351</v>
      </c>
      <c r="D480" s="24" t="s">
        <v>1442</v>
      </c>
      <c r="E480" s="33" t="s">
        <v>2196</v>
      </c>
      <c r="F480" s="33">
        <v>5211</v>
      </c>
      <c r="G480" s="33" t="s">
        <v>2217</v>
      </c>
      <c r="H480" s="33" t="s">
        <v>1445</v>
      </c>
      <c r="I480" s="33">
        <v>200208</v>
      </c>
      <c r="J480" s="34">
        <v>1183101</v>
      </c>
      <c r="K480" s="35">
        <v>23600</v>
      </c>
      <c r="L480" s="36">
        <v>18</v>
      </c>
      <c r="M480" s="37">
        <v>1049547.3948875833</v>
      </c>
      <c r="N480" s="38">
        <v>236000</v>
      </c>
      <c r="O480" s="19" t="s">
        <v>2130</v>
      </c>
      <c r="P480" s="172">
        <f t="shared" si="14"/>
        <v>212400</v>
      </c>
      <c r="Q480" s="135">
        <f t="shared" si="15"/>
        <v>983.33333333333337</v>
      </c>
    </row>
    <row r="481" spans="1:17" x14ac:dyDescent="0.3">
      <c r="A481" s="19">
        <v>472</v>
      </c>
      <c r="B481" s="31" t="s">
        <v>2352</v>
      </c>
      <c r="C481" s="32" t="s">
        <v>2353</v>
      </c>
      <c r="D481" s="24" t="s">
        <v>1442</v>
      </c>
      <c r="E481" s="33" t="s">
        <v>2354</v>
      </c>
      <c r="F481" s="33">
        <v>5203</v>
      </c>
      <c r="G481" s="33" t="s">
        <v>2188</v>
      </c>
      <c r="H481" s="33" t="s">
        <v>1445</v>
      </c>
      <c r="I481" s="33">
        <v>199907</v>
      </c>
      <c r="J481" s="34">
        <v>26933129</v>
      </c>
      <c r="K481" s="35">
        <v>488100</v>
      </c>
      <c r="L481" s="36">
        <v>15</v>
      </c>
      <c r="M481" s="37">
        <v>38127124.239054464</v>
      </c>
      <c r="N481" s="38">
        <v>4881000</v>
      </c>
      <c r="O481" s="19" t="s">
        <v>2130</v>
      </c>
      <c r="P481" s="172">
        <f t="shared" si="14"/>
        <v>4392900</v>
      </c>
      <c r="Q481" s="135">
        <f t="shared" si="15"/>
        <v>24405</v>
      </c>
    </row>
    <row r="482" spans="1:17" x14ac:dyDescent="0.3">
      <c r="A482" s="19">
        <v>474</v>
      </c>
      <c r="B482" s="31" t="s">
        <v>2355</v>
      </c>
      <c r="C482" s="32" t="s">
        <v>2356</v>
      </c>
      <c r="D482" s="24" t="s">
        <v>1442</v>
      </c>
      <c r="E482" s="33"/>
      <c r="F482" s="33">
        <v>5218</v>
      </c>
      <c r="G482" s="33" t="s">
        <v>2357</v>
      </c>
      <c r="H482" s="33" t="s">
        <v>1445</v>
      </c>
      <c r="I482" s="33">
        <v>200605</v>
      </c>
      <c r="J482" s="34">
        <v>808869221</v>
      </c>
      <c r="K482" s="35">
        <v>28866600</v>
      </c>
      <c r="L482" s="36">
        <v>22</v>
      </c>
      <c r="M482" s="37">
        <v>820073056.34999263</v>
      </c>
      <c r="N482" s="38">
        <v>288666000</v>
      </c>
      <c r="O482" s="19" t="s">
        <v>2130</v>
      </c>
      <c r="P482" s="172">
        <f t="shared" si="14"/>
        <v>259799400</v>
      </c>
      <c r="Q482" s="135">
        <f t="shared" si="15"/>
        <v>984088.63636363635</v>
      </c>
    </row>
    <row r="483" spans="1:17" x14ac:dyDescent="0.3">
      <c r="A483" s="19">
        <v>475</v>
      </c>
      <c r="B483" s="31" t="s">
        <v>2358</v>
      </c>
      <c r="C483" s="32" t="s">
        <v>2359</v>
      </c>
      <c r="D483" s="24" t="s">
        <v>1442</v>
      </c>
      <c r="E483" s="33" t="s">
        <v>2174</v>
      </c>
      <c r="F483" s="33">
        <v>5218</v>
      </c>
      <c r="G483" s="33" t="s">
        <v>2357</v>
      </c>
      <c r="H483" s="33" t="s">
        <v>1445</v>
      </c>
      <c r="I483" s="33">
        <v>201011</v>
      </c>
      <c r="J483" s="34">
        <v>2527440211</v>
      </c>
      <c r="K483" s="35">
        <v>132803800</v>
      </c>
      <c r="L483" s="36">
        <v>26</v>
      </c>
      <c r="M483" s="37">
        <v>2766744025.5839663</v>
      </c>
      <c r="N483" s="38">
        <v>1328038000</v>
      </c>
      <c r="O483" s="19" t="s">
        <v>2130</v>
      </c>
      <c r="P483" s="172">
        <f t="shared" si="14"/>
        <v>1195234200</v>
      </c>
      <c r="Q483" s="135">
        <f t="shared" si="15"/>
        <v>3830878.846153846</v>
      </c>
    </row>
    <row r="484" spans="1:17" x14ac:dyDescent="0.3">
      <c r="A484" s="19">
        <v>476</v>
      </c>
      <c r="B484" s="31" t="s">
        <v>2360</v>
      </c>
      <c r="C484" s="32" t="s">
        <v>2361</v>
      </c>
      <c r="D484" s="24" t="s">
        <v>1442</v>
      </c>
      <c r="E484" s="33"/>
      <c r="F484" s="33">
        <v>5209</v>
      </c>
      <c r="G484" s="33" t="s">
        <v>2206</v>
      </c>
      <c r="H484" s="33" t="s">
        <v>1445</v>
      </c>
      <c r="I484" s="33">
        <v>201006</v>
      </c>
      <c r="J484" s="34">
        <v>38000000</v>
      </c>
      <c r="K484" s="35">
        <v>1996800</v>
      </c>
      <c r="L484" s="36">
        <v>26</v>
      </c>
      <c r="M484" s="37">
        <v>41597926.833091266</v>
      </c>
      <c r="N484" s="38">
        <v>19968000</v>
      </c>
      <c r="O484" s="19" t="s">
        <v>2130</v>
      </c>
      <c r="P484" s="172">
        <f t="shared" si="14"/>
        <v>17971200</v>
      </c>
      <c r="Q484" s="135">
        <f t="shared" si="15"/>
        <v>57600</v>
      </c>
    </row>
    <row r="485" spans="1:17" x14ac:dyDescent="0.3">
      <c r="A485" s="19">
        <v>477</v>
      </c>
      <c r="B485" s="31" t="s">
        <v>2362</v>
      </c>
      <c r="C485" s="32" t="s">
        <v>2363</v>
      </c>
      <c r="D485" s="24" t="s">
        <v>1442</v>
      </c>
      <c r="E485" s="33" t="s">
        <v>2364</v>
      </c>
      <c r="F485" s="33">
        <v>5206</v>
      </c>
      <c r="G485" s="33" t="s">
        <v>2129</v>
      </c>
      <c r="H485" s="33" t="s">
        <v>1445</v>
      </c>
      <c r="I485" s="33">
        <v>201105</v>
      </c>
      <c r="J485" s="34">
        <v>121623430</v>
      </c>
      <c r="K485" s="35">
        <v>7345600</v>
      </c>
      <c r="L485" s="36">
        <v>27</v>
      </c>
      <c r="M485" s="37">
        <v>127527115.30859114</v>
      </c>
      <c r="N485" s="38">
        <v>73456000</v>
      </c>
      <c r="O485" s="19" t="s">
        <v>2130</v>
      </c>
      <c r="P485" s="172">
        <f t="shared" si="14"/>
        <v>66110400</v>
      </c>
      <c r="Q485" s="135">
        <f t="shared" si="15"/>
        <v>204044.44444444447</v>
      </c>
    </row>
    <row r="486" spans="1:17" x14ac:dyDescent="0.3">
      <c r="A486" s="19">
        <v>478</v>
      </c>
      <c r="B486" s="31" t="s">
        <v>2365</v>
      </c>
      <c r="C486" s="32" t="s">
        <v>2363</v>
      </c>
      <c r="D486" s="24" t="s">
        <v>1442</v>
      </c>
      <c r="E486" s="33" t="s">
        <v>2364</v>
      </c>
      <c r="F486" s="33">
        <v>5206</v>
      </c>
      <c r="G486" s="33" t="s">
        <v>2129</v>
      </c>
      <c r="H486" s="33" t="s">
        <v>1445</v>
      </c>
      <c r="I486" s="33">
        <v>201105</v>
      </c>
      <c r="J486" s="34">
        <v>121623430</v>
      </c>
      <c r="K486" s="35">
        <v>7345600</v>
      </c>
      <c r="L486" s="36">
        <v>27</v>
      </c>
      <c r="M486" s="37">
        <v>127527115.30859114</v>
      </c>
      <c r="N486" s="38">
        <v>73456000</v>
      </c>
      <c r="O486" s="19" t="s">
        <v>2130</v>
      </c>
      <c r="P486" s="172">
        <f t="shared" si="14"/>
        <v>66110400</v>
      </c>
      <c r="Q486" s="135">
        <f t="shared" si="15"/>
        <v>204044.44444444447</v>
      </c>
    </row>
    <row r="487" spans="1:17" x14ac:dyDescent="0.3">
      <c r="A487" s="19">
        <v>479</v>
      </c>
      <c r="B487" s="31" t="s">
        <v>2366</v>
      </c>
      <c r="C487" s="32" t="s">
        <v>2363</v>
      </c>
      <c r="D487" s="24" t="s">
        <v>1442</v>
      </c>
      <c r="E487" s="33" t="s">
        <v>2364</v>
      </c>
      <c r="F487" s="33">
        <v>5206</v>
      </c>
      <c r="G487" s="33" t="s">
        <v>2129</v>
      </c>
      <c r="H487" s="33" t="s">
        <v>1445</v>
      </c>
      <c r="I487" s="33">
        <v>201105</v>
      </c>
      <c r="J487" s="34">
        <v>121623430</v>
      </c>
      <c r="K487" s="35">
        <v>7345600</v>
      </c>
      <c r="L487" s="36">
        <v>27</v>
      </c>
      <c r="M487" s="37">
        <v>127527115.30859114</v>
      </c>
      <c r="N487" s="38">
        <v>73456000</v>
      </c>
      <c r="O487" s="19" t="s">
        <v>2130</v>
      </c>
      <c r="P487" s="172">
        <f t="shared" si="14"/>
        <v>66110400</v>
      </c>
      <c r="Q487" s="135">
        <f t="shared" si="15"/>
        <v>204044.44444444447</v>
      </c>
    </row>
    <row r="488" spans="1:17" x14ac:dyDescent="0.3">
      <c r="A488" s="19">
        <v>480</v>
      </c>
      <c r="B488" s="31" t="s">
        <v>2367</v>
      </c>
      <c r="C488" s="32" t="s">
        <v>2363</v>
      </c>
      <c r="D488" s="24" t="s">
        <v>1442</v>
      </c>
      <c r="E488" s="33" t="s">
        <v>2364</v>
      </c>
      <c r="F488" s="33">
        <v>5206</v>
      </c>
      <c r="G488" s="33" t="s">
        <v>2129</v>
      </c>
      <c r="H488" s="33" t="s">
        <v>1445</v>
      </c>
      <c r="I488" s="33">
        <v>201105</v>
      </c>
      <c r="J488" s="34">
        <v>121623430</v>
      </c>
      <c r="K488" s="35">
        <v>7345600</v>
      </c>
      <c r="L488" s="36">
        <v>27</v>
      </c>
      <c r="M488" s="37">
        <v>127527115.30859114</v>
      </c>
      <c r="N488" s="38">
        <v>73456000</v>
      </c>
      <c r="O488" s="19" t="s">
        <v>2130</v>
      </c>
      <c r="P488" s="172">
        <f t="shared" si="14"/>
        <v>66110400</v>
      </c>
      <c r="Q488" s="135">
        <f t="shared" si="15"/>
        <v>204044.44444444447</v>
      </c>
    </row>
    <row r="489" spans="1:17" x14ac:dyDescent="0.3">
      <c r="A489" s="19">
        <v>481</v>
      </c>
      <c r="B489" s="31" t="s">
        <v>2368</v>
      </c>
      <c r="C489" s="32" t="s">
        <v>2363</v>
      </c>
      <c r="D489" s="24" t="s">
        <v>1442</v>
      </c>
      <c r="E489" s="33" t="s">
        <v>2364</v>
      </c>
      <c r="F489" s="33">
        <v>5206</v>
      </c>
      <c r="G489" s="33" t="s">
        <v>2129</v>
      </c>
      <c r="H489" s="33" t="s">
        <v>1445</v>
      </c>
      <c r="I489" s="33">
        <v>201105</v>
      </c>
      <c r="J489" s="34">
        <v>121621431</v>
      </c>
      <c r="K489" s="35">
        <v>7345500</v>
      </c>
      <c r="L489" s="36">
        <v>27</v>
      </c>
      <c r="M489" s="37">
        <v>127525019.27575025</v>
      </c>
      <c r="N489" s="38">
        <v>73455000</v>
      </c>
      <c r="O489" s="19" t="s">
        <v>2130</v>
      </c>
      <c r="P489" s="172">
        <f t="shared" si="14"/>
        <v>66109500</v>
      </c>
      <c r="Q489" s="135">
        <f t="shared" si="15"/>
        <v>204041.66666666666</v>
      </c>
    </row>
    <row r="490" spans="1:17" x14ac:dyDescent="0.3">
      <c r="A490" s="19">
        <v>482</v>
      </c>
      <c r="B490" s="31" t="s">
        <v>2369</v>
      </c>
      <c r="C490" s="32" t="s">
        <v>2370</v>
      </c>
      <c r="D490" s="24" t="s">
        <v>1442</v>
      </c>
      <c r="E490" s="33" t="s">
        <v>2371</v>
      </c>
      <c r="F490" s="33">
        <v>5209</v>
      </c>
      <c r="G490" s="33" t="s">
        <v>2206</v>
      </c>
      <c r="H490" s="33" t="s">
        <v>1445</v>
      </c>
      <c r="I490" s="33">
        <v>200412</v>
      </c>
      <c r="J490" s="34">
        <v>566473090</v>
      </c>
      <c r="K490" s="35">
        <v>16555100</v>
      </c>
      <c r="L490" s="36">
        <v>20</v>
      </c>
      <c r="M490" s="37">
        <v>574828849.56585407</v>
      </c>
      <c r="N490" s="38">
        <v>165551000</v>
      </c>
      <c r="O490" s="19" t="s">
        <v>2130</v>
      </c>
      <c r="P490" s="172">
        <f t="shared" si="14"/>
        <v>148995900</v>
      </c>
      <c r="Q490" s="135">
        <f t="shared" si="15"/>
        <v>620816.25</v>
      </c>
    </row>
    <row r="491" spans="1:17" x14ac:dyDescent="0.3">
      <c r="A491" s="19">
        <v>483</v>
      </c>
      <c r="B491" s="31" t="s">
        <v>2372</v>
      </c>
      <c r="C491" s="32" t="s">
        <v>2373</v>
      </c>
      <c r="D491" s="24" t="s">
        <v>1442</v>
      </c>
      <c r="E491" s="33" t="s">
        <v>2374</v>
      </c>
      <c r="F491" s="33">
        <v>5209</v>
      </c>
      <c r="G491" s="33" t="s">
        <v>2206</v>
      </c>
      <c r="H491" s="33" t="s">
        <v>1445</v>
      </c>
      <c r="I491" s="33">
        <v>200412</v>
      </c>
      <c r="J491" s="34">
        <v>131138702</v>
      </c>
      <c r="K491" s="35">
        <v>3832600</v>
      </c>
      <c r="L491" s="36">
        <v>20</v>
      </c>
      <c r="M491" s="37">
        <v>133073063.01914427</v>
      </c>
      <c r="N491" s="38">
        <v>38326000</v>
      </c>
      <c r="O491" s="19" t="s">
        <v>2130</v>
      </c>
      <c r="P491" s="172">
        <f t="shared" si="14"/>
        <v>34493400</v>
      </c>
      <c r="Q491" s="135">
        <f t="shared" si="15"/>
        <v>143722.5</v>
      </c>
    </row>
    <row r="492" spans="1:17" x14ac:dyDescent="0.3">
      <c r="A492" s="19">
        <v>484</v>
      </c>
      <c r="B492" s="31" t="s">
        <v>2375</v>
      </c>
      <c r="C492" s="32" t="s">
        <v>2373</v>
      </c>
      <c r="D492" s="24" t="s">
        <v>1442</v>
      </c>
      <c r="E492" s="33" t="s">
        <v>2374</v>
      </c>
      <c r="F492" s="33">
        <v>5209</v>
      </c>
      <c r="G492" s="33" t="s">
        <v>2206</v>
      </c>
      <c r="H492" s="33" t="s">
        <v>1445</v>
      </c>
      <c r="I492" s="33">
        <v>200412</v>
      </c>
      <c r="J492" s="34">
        <v>133135070</v>
      </c>
      <c r="K492" s="35">
        <v>3890900</v>
      </c>
      <c r="L492" s="36">
        <v>20</v>
      </c>
      <c r="M492" s="37">
        <v>135098878.43916726</v>
      </c>
      <c r="N492" s="38">
        <v>38909000</v>
      </c>
      <c r="O492" s="19" t="s">
        <v>2130</v>
      </c>
      <c r="P492" s="172">
        <f t="shared" si="14"/>
        <v>35018100</v>
      </c>
      <c r="Q492" s="135">
        <f t="shared" si="15"/>
        <v>145908.75</v>
      </c>
    </row>
    <row r="493" spans="1:17" x14ac:dyDescent="0.3">
      <c r="A493" s="19">
        <v>485</v>
      </c>
      <c r="B493" s="31" t="s">
        <v>2376</v>
      </c>
      <c r="C493" s="32" t="s">
        <v>2377</v>
      </c>
      <c r="D493" s="24" t="s">
        <v>1442</v>
      </c>
      <c r="E493" s="33" t="s">
        <v>2374</v>
      </c>
      <c r="F493" s="33">
        <v>5209</v>
      </c>
      <c r="G493" s="33" t="s">
        <v>2206</v>
      </c>
      <c r="H493" s="33" t="s">
        <v>1445</v>
      </c>
      <c r="I493" s="33">
        <v>200609</v>
      </c>
      <c r="J493" s="34">
        <v>88575279</v>
      </c>
      <c r="K493" s="35">
        <v>3161100</v>
      </c>
      <c r="L493" s="36">
        <v>22</v>
      </c>
      <c r="M493" s="37">
        <v>89802155.751187027</v>
      </c>
      <c r="N493" s="38">
        <v>31611000</v>
      </c>
      <c r="O493" s="19" t="s">
        <v>2130</v>
      </c>
      <c r="P493" s="172">
        <f t="shared" si="14"/>
        <v>28449900</v>
      </c>
      <c r="Q493" s="135">
        <f t="shared" si="15"/>
        <v>107764.77272727272</v>
      </c>
    </row>
    <row r="494" spans="1:17" x14ac:dyDescent="0.3">
      <c r="A494" s="19">
        <v>486</v>
      </c>
      <c r="B494" s="31" t="s">
        <v>2378</v>
      </c>
      <c r="C494" s="32" t="s">
        <v>2379</v>
      </c>
      <c r="D494" s="24" t="s">
        <v>1442</v>
      </c>
      <c r="E494" s="33"/>
      <c r="F494" s="33">
        <v>5209</v>
      </c>
      <c r="G494" s="33" t="s">
        <v>2206</v>
      </c>
      <c r="H494" s="33" t="s">
        <v>1445</v>
      </c>
      <c r="I494" s="33">
        <v>200609</v>
      </c>
      <c r="J494" s="34">
        <v>168335148</v>
      </c>
      <c r="K494" s="35">
        <v>6007500</v>
      </c>
      <c r="L494" s="36">
        <v>22</v>
      </c>
      <c r="M494" s="37">
        <v>170666797.21206543</v>
      </c>
      <c r="N494" s="38">
        <v>60075000</v>
      </c>
      <c r="O494" s="19" t="s">
        <v>2130</v>
      </c>
      <c r="P494" s="172">
        <f t="shared" si="14"/>
        <v>54067500</v>
      </c>
      <c r="Q494" s="135">
        <f t="shared" si="15"/>
        <v>204801.13636363635</v>
      </c>
    </row>
    <row r="495" spans="1:17" x14ac:dyDescent="0.3">
      <c r="A495" s="19">
        <v>487</v>
      </c>
      <c r="B495" s="31" t="s">
        <v>2380</v>
      </c>
      <c r="C495" s="32" t="s">
        <v>2381</v>
      </c>
      <c r="D495" s="24" t="s">
        <v>1442</v>
      </c>
      <c r="E495" s="33" t="s">
        <v>2341</v>
      </c>
      <c r="F495" s="33">
        <v>5209</v>
      </c>
      <c r="G495" s="33" t="s">
        <v>2206</v>
      </c>
      <c r="H495" s="33" t="s">
        <v>1445</v>
      </c>
      <c r="I495" s="33">
        <v>200802</v>
      </c>
      <c r="J495" s="34">
        <v>92756841</v>
      </c>
      <c r="K495" s="35">
        <v>3670300</v>
      </c>
      <c r="L495" s="36">
        <v>24</v>
      </c>
      <c r="M495" s="37">
        <v>88226056.763490647</v>
      </c>
      <c r="N495" s="38">
        <v>36703000</v>
      </c>
      <c r="O495" s="19" t="s">
        <v>2130</v>
      </c>
      <c r="P495" s="172">
        <f t="shared" si="14"/>
        <v>33032700</v>
      </c>
      <c r="Q495" s="135">
        <f t="shared" si="15"/>
        <v>114696.875</v>
      </c>
    </row>
    <row r="496" spans="1:17" x14ac:dyDescent="0.3">
      <c r="A496" s="19">
        <v>488</v>
      </c>
      <c r="B496" s="31" t="s">
        <v>2382</v>
      </c>
      <c r="C496" s="32" t="s">
        <v>2381</v>
      </c>
      <c r="D496" s="24" t="s">
        <v>1442</v>
      </c>
      <c r="E496" s="33" t="s">
        <v>2341</v>
      </c>
      <c r="F496" s="33">
        <v>5209</v>
      </c>
      <c r="G496" s="33" t="s">
        <v>2206</v>
      </c>
      <c r="H496" s="33" t="s">
        <v>1445</v>
      </c>
      <c r="I496" s="33">
        <v>201208</v>
      </c>
      <c r="J496" s="34">
        <v>107256841</v>
      </c>
      <c r="K496" s="35">
        <v>7417900</v>
      </c>
      <c r="L496" s="36">
        <v>28</v>
      </c>
      <c r="M496" s="37">
        <v>121206302.17007969</v>
      </c>
      <c r="N496" s="38">
        <v>74179000</v>
      </c>
      <c r="O496" s="19" t="s">
        <v>2130</v>
      </c>
      <c r="P496" s="172">
        <f t="shared" si="14"/>
        <v>66761100</v>
      </c>
      <c r="Q496" s="135">
        <f t="shared" si="15"/>
        <v>198693.75</v>
      </c>
    </row>
    <row r="497" spans="1:17" x14ac:dyDescent="0.3">
      <c r="A497" s="19">
        <v>489</v>
      </c>
      <c r="B497" s="31" t="s">
        <v>2383</v>
      </c>
      <c r="C497" s="32" t="s">
        <v>2384</v>
      </c>
      <c r="D497" s="24" t="s">
        <v>1442</v>
      </c>
      <c r="E497" s="33" t="s">
        <v>2341</v>
      </c>
      <c r="F497" s="33">
        <v>5209</v>
      </c>
      <c r="G497" s="33" t="s">
        <v>2206</v>
      </c>
      <c r="H497" s="33" t="s">
        <v>1445</v>
      </c>
      <c r="I497" s="33">
        <v>200906</v>
      </c>
      <c r="J497" s="34">
        <v>182842428</v>
      </c>
      <c r="K497" s="35">
        <v>8551100</v>
      </c>
      <c r="L497" s="36">
        <v>25</v>
      </c>
      <c r="M497" s="37">
        <v>190871742.09947023</v>
      </c>
      <c r="N497" s="38">
        <v>85511000</v>
      </c>
      <c r="O497" s="19" t="s">
        <v>2130</v>
      </c>
      <c r="P497" s="172">
        <f t="shared" si="14"/>
        <v>76959900</v>
      </c>
      <c r="Q497" s="135">
        <f t="shared" si="15"/>
        <v>256533</v>
      </c>
    </row>
    <row r="498" spans="1:17" x14ac:dyDescent="0.3">
      <c r="A498" s="19">
        <v>490</v>
      </c>
      <c r="B498" s="31" t="s">
        <v>2385</v>
      </c>
      <c r="C498" s="32" t="s">
        <v>2386</v>
      </c>
      <c r="D498" s="24" t="s">
        <v>1442</v>
      </c>
      <c r="E498" s="33" t="s">
        <v>2341</v>
      </c>
      <c r="F498" s="33">
        <v>5209</v>
      </c>
      <c r="G498" s="33" t="s">
        <v>2206</v>
      </c>
      <c r="H498" s="33" t="s">
        <v>1445</v>
      </c>
      <c r="I498" s="33">
        <v>201202</v>
      </c>
      <c r="J498" s="34">
        <v>191426428</v>
      </c>
      <c r="K498" s="35">
        <v>13239000</v>
      </c>
      <c r="L498" s="36">
        <v>28</v>
      </c>
      <c r="M498" s="37">
        <v>216322700.34418601</v>
      </c>
      <c r="N498" s="38">
        <v>132390000</v>
      </c>
      <c r="O498" s="19" t="s">
        <v>2130</v>
      </c>
      <c r="P498" s="172">
        <f t="shared" si="14"/>
        <v>119151000</v>
      </c>
      <c r="Q498" s="135">
        <f t="shared" si="15"/>
        <v>354616.07142857142</v>
      </c>
    </row>
    <row r="499" spans="1:17" x14ac:dyDescent="0.3">
      <c r="A499" s="19">
        <v>491</v>
      </c>
      <c r="B499" s="31" t="s">
        <v>2387</v>
      </c>
      <c r="C499" s="32" t="s">
        <v>2388</v>
      </c>
      <c r="D499" s="24" t="s">
        <v>1442</v>
      </c>
      <c r="E499" s="33" t="s">
        <v>2341</v>
      </c>
      <c r="F499" s="33">
        <v>5209</v>
      </c>
      <c r="G499" s="33" t="s">
        <v>2206</v>
      </c>
      <c r="H499" s="33" t="s">
        <v>1445</v>
      </c>
      <c r="I499" s="33">
        <v>201106</v>
      </c>
      <c r="J499" s="34">
        <v>96754282</v>
      </c>
      <c r="K499" s="35">
        <v>5843600</v>
      </c>
      <c r="L499" s="36">
        <v>27</v>
      </c>
      <c r="M499" s="37">
        <v>101450801.68528336</v>
      </c>
      <c r="N499" s="38">
        <v>58436000</v>
      </c>
      <c r="O499" s="19" t="s">
        <v>2130</v>
      </c>
      <c r="P499" s="172">
        <f t="shared" si="14"/>
        <v>52592400</v>
      </c>
      <c r="Q499" s="135">
        <f t="shared" si="15"/>
        <v>162322.22222222222</v>
      </c>
    </row>
    <row r="500" spans="1:17" x14ac:dyDescent="0.3">
      <c r="A500" s="19">
        <v>492</v>
      </c>
      <c r="B500" s="31" t="s">
        <v>2389</v>
      </c>
      <c r="C500" s="32" t="s">
        <v>2388</v>
      </c>
      <c r="D500" s="24" t="s">
        <v>1442</v>
      </c>
      <c r="E500" s="33" t="s">
        <v>2341</v>
      </c>
      <c r="F500" s="33">
        <v>5209</v>
      </c>
      <c r="G500" s="33" t="s">
        <v>2206</v>
      </c>
      <c r="H500" s="33" t="s">
        <v>1445</v>
      </c>
      <c r="I500" s="33">
        <v>201111</v>
      </c>
      <c r="J500" s="34">
        <v>101077960</v>
      </c>
      <c r="K500" s="35">
        <v>6104700</v>
      </c>
      <c r="L500" s="36">
        <v>27</v>
      </c>
      <c r="M500" s="37">
        <v>105984354.00216193</v>
      </c>
      <c r="N500" s="38">
        <v>61047000</v>
      </c>
      <c r="O500" s="19" t="s">
        <v>2130</v>
      </c>
      <c r="P500" s="172">
        <f t="shared" si="14"/>
        <v>54942300</v>
      </c>
      <c r="Q500" s="135">
        <f t="shared" si="15"/>
        <v>169575</v>
      </c>
    </row>
    <row r="501" spans="1:17" x14ac:dyDescent="0.3">
      <c r="A501" s="19">
        <v>493</v>
      </c>
      <c r="B501" s="31" t="s">
        <v>2390</v>
      </c>
      <c r="C501" s="32" t="s">
        <v>2388</v>
      </c>
      <c r="D501" s="24" t="s">
        <v>1442</v>
      </c>
      <c r="E501" s="33" t="s">
        <v>2341</v>
      </c>
      <c r="F501" s="33">
        <v>5209</v>
      </c>
      <c r="G501" s="33" t="s">
        <v>2206</v>
      </c>
      <c r="H501" s="33" t="s">
        <v>1445</v>
      </c>
      <c r="I501" s="33">
        <v>201111</v>
      </c>
      <c r="J501" s="34">
        <v>101077960</v>
      </c>
      <c r="K501" s="35">
        <v>6104700</v>
      </c>
      <c r="L501" s="36">
        <v>27</v>
      </c>
      <c r="M501" s="37">
        <v>105984354.00216193</v>
      </c>
      <c r="N501" s="38">
        <v>61047000</v>
      </c>
      <c r="O501" s="19" t="s">
        <v>2130</v>
      </c>
      <c r="P501" s="172">
        <f t="shared" si="14"/>
        <v>54942300</v>
      </c>
      <c r="Q501" s="135">
        <f t="shared" si="15"/>
        <v>169575</v>
      </c>
    </row>
    <row r="502" spans="1:17" x14ac:dyDescent="0.3">
      <c r="A502" s="19">
        <v>494</v>
      </c>
      <c r="B502" s="31" t="s">
        <v>2391</v>
      </c>
      <c r="C502" s="32" t="s">
        <v>2392</v>
      </c>
      <c r="D502" s="24" t="s">
        <v>1442</v>
      </c>
      <c r="E502" s="33" t="s">
        <v>2341</v>
      </c>
      <c r="F502" s="33">
        <v>5209</v>
      </c>
      <c r="G502" s="33" t="s">
        <v>2206</v>
      </c>
      <c r="H502" s="33" t="s">
        <v>1445</v>
      </c>
      <c r="I502" s="33">
        <v>201208</v>
      </c>
      <c r="J502" s="34">
        <v>114050086</v>
      </c>
      <c r="K502" s="35">
        <v>7887700</v>
      </c>
      <c r="L502" s="36">
        <v>28</v>
      </c>
      <c r="M502" s="37">
        <v>128883053.58759889</v>
      </c>
      <c r="N502" s="38">
        <v>78877000</v>
      </c>
      <c r="O502" s="19" t="s">
        <v>2130</v>
      </c>
      <c r="P502" s="172">
        <f t="shared" si="14"/>
        <v>70989300</v>
      </c>
      <c r="Q502" s="135">
        <f t="shared" si="15"/>
        <v>211277.67857142855</v>
      </c>
    </row>
    <row r="503" spans="1:17" x14ac:dyDescent="0.3">
      <c r="A503" s="19">
        <v>495</v>
      </c>
      <c r="B503" s="31" t="s">
        <v>2393</v>
      </c>
      <c r="C503" s="32" t="s">
        <v>2392</v>
      </c>
      <c r="D503" s="24" t="s">
        <v>1442</v>
      </c>
      <c r="E503" s="33" t="s">
        <v>2341</v>
      </c>
      <c r="F503" s="33">
        <v>5209</v>
      </c>
      <c r="G503" s="33" t="s">
        <v>2206</v>
      </c>
      <c r="H503" s="33" t="s">
        <v>1445</v>
      </c>
      <c r="I503" s="33">
        <v>201208</v>
      </c>
      <c r="J503" s="34">
        <v>151362808</v>
      </c>
      <c r="K503" s="35">
        <v>10468200</v>
      </c>
      <c r="L503" s="36">
        <v>28</v>
      </c>
      <c r="M503" s="37">
        <v>171048541.73133585</v>
      </c>
      <c r="N503" s="38">
        <v>104682000</v>
      </c>
      <c r="O503" s="19" t="s">
        <v>2130</v>
      </c>
      <c r="P503" s="172">
        <f t="shared" si="14"/>
        <v>94213800</v>
      </c>
      <c r="Q503" s="135">
        <f t="shared" si="15"/>
        <v>280398.21428571426</v>
      </c>
    </row>
    <row r="504" spans="1:17" x14ac:dyDescent="0.3">
      <c r="A504" s="19">
        <v>497</v>
      </c>
      <c r="B504" s="31" t="s">
        <v>2394</v>
      </c>
      <c r="C504" s="32" t="s">
        <v>2395</v>
      </c>
      <c r="D504" s="24" t="s">
        <v>1442</v>
      </c>
      <c r="E504" s="33" t="s">
        <v>1703</v>
      </c>
      <c r="F504" s="33">
        <v>5203</v>
      </c>
      <c r="G504" s="33" t="s">
        <v>2188</v>
      </c>
      <c r="H504" s="33" t="s">
        <v>1445</v>
      </c>
      <c r="I504" s="33">
        <v>200411</v>
      </c>
      <c r="J504" s="34">
        <v>947722</v>
      </c>
      <c r="K504" s="35">
        <v>27700</v>
      </c>
      <c r="L504" s="36">
        <v>20</v>
      </c>
      <c r="M504" s="37">
        <v>961701.37043623801</v>
      </c>
      <c r="N504" s="38">
        <v>277000</v>
      </c>
      <c r="O504" s="19" t="s">
        <v>2130</v>
      </c>
      <c r="P504" s="172">
        <f t="shared" si="14"/>
        <v>249300</v>
      </c>
      <c r="Q504" s="135">
        <f t="shared" si="15"/>
        <v>1038.75</v>
      </c>
    </row>
    <row r="505" spans="1:17" x14ac:dyDescent="0.3">
      <c r="A505" s="19">
        <v>513</v>
      </c>
      <c r="B505" s="31" t="s">
        <v>2396</v>
      </c>
      <c r="C505" s="32" t="s">
        <v>2397</v>
      </c>
      <c r="D505" s="24" t="s">
        <v>1442</v>
      </c>
      <c r="E505" s="33" t="s">
        <v>1602</v>
      </c>
      <c r="F505" s="33">
        <v>5209</v>
      </c>
      <c r="G505" s="33" t="s">
        <v>2206</v>
      </c>
      <c r="H505" s="33" t="s">
        <v>1445</v>
      </c>
      <c r="I505" s="33">
        <v>200709</v>
      </c>
      <c r="J505" s="34">
        <v>9278100</v>
      </c>
      <c r="K505" s="35">
        <v>391100</v>
      </c>
      <c r="L505" s="36">
        <v>23</v>
      </c>
      <c r="M505" s="37">
        <v>10184560.920407392</v>
      </c>
      <c r="N505" s="38">
        <v>3911000</v>
      </c>
      <c r="O505" s="19" t="s">
        <v>2130</v>
      </c>
      <c r="P505" s="172">
        <f t="shared" si="14"/>
        <v>3519900</v>
      </c>
      <c r="Q505" s="135">
        <f t="shared" si="15"/>
        <v>12753.260869565218</v>
      </c>
    </row>
    <row r="506" spans="1:17" x14ac:dyDescent="0.3">
      <c r="A506" s="19">
        <v>514</v>
      </c>
      <c r="B506" s="31" t="s">
        <v>2398</v>
      </c>
      <c r="C506" s="32" t="s">
        <v>2399</v>
      </c>
      <c r="D506" s="24" t="s">
        <v>1442</v>
      </c>
      <c r="E506" s="33" t="s">
        <v>1602</v>
      </c>
      <c r="F506" s="33">
        <v>5209</v>
      </c>
      <c r="G506" s="33" t="s">
        <v>2206</v>
      </c>
      <c r="H506" s="33" t="s">
        <v>1445</v>
      </c>
      <c r="I506" s="33">
        <v>201110</v>
      </c>
      <c r="J506" s="34">
        <v>20134736</v>
      </c>
      <c r="K506" s="35">
        <v>1216100</v>
      </c>
      <c r="L506" s="36">
        <v>27</v>
      </c>
      <c r="M506" s="37">
        <v>21112089.994337779</v>
      </c>
      <c r="N506" s="38">
        <v>12161000</v>
      </c>
      <c r="O506" s="19" t="s">
        <v>2130</v>
      </c>
      <c r="P506" s="172">
        <f t="shared" si="14"/>
        <v>10944900</v>
      </c>
      <c r="Q506" s="135">
        <f t="shared" si="15"/>
        <v>33780.555555555555</v>
      </c>
    </row>
    <row r="507" spans="1:17" x14ac:dyDescent="0.3">
      <c r="A507" s="19">
        <v>515</v>
      </c>
      <c r="B507" s="31" t="s">
        <v>2400</v>
      </c>
      <c r="C507" s="32" t="s">
        <v>2401</v>
      </c>
      <c r="D507" s="24" t="s">
        <v>1442</v>
      </c>
      <c r="E507" s="33" t="s">
        <v>2402</v>
      </c>
      <c r="F507" s="33">
        <v>5209</v>
      </c>
      <c r="G507" s="33" t="s">
        <v>2206</v>
      </c>
      <c r="H507" s="33" t="s">
        <v>1445</v>
      </c>
      <c r="I507" s="33">
        <v>197202</v>
      </c>
      <c r="J507" s="34">
        <v>179340</v>
      </c>
      <c r="K507" s="35">
        <v>0</v>
      </c>
      <c r="L507" s="36">
        <v>10</v>
      </c>
      <c r="M507" s="37">
        <v>9000000</v>
      </c>
      <c r="N507" s="38">
        <v>576000</v>
      </c>
      <c r="O507" s="19" t="s">
        <v>2130</v>
      </c>
      <c r="P507" s="172">
        <f t="shared" si="14"/>
        <v>576000</v>
      </c>
      <c r="Q507" s="135">
        <f t="shared" si="15"/>
        <v>4800</v>
      </c>
    </row>
    <row r="508" spans="1:17" x14ac:dyDescent="0.3">
      <c r="A508" s="19">
        <v>517</v>
      </c>
      <c r="B508" s="31" t="s">
        <v>2403</v>
      </c>
      <c r="C508" s="32" t="s">
        <v>2401</v>
      </c>
      <c r="D508" s="24" t="s">
        <v>1442</v>
      </c>
      <c r="E508" s="33" t="s">
        <v>2402</v>
      </c>
      <c r="F508" s="33">
        <v>5209</v>
      </c>
      <c r="G508" s="33" t="s">
        <v>2206</v>
      </c>
      <c r="H508" s="33" t="s">
        <v>1445</v>
      </c>
      <c r="I508" s="33">
        <v>197707</v>
      </c>
      <c r="J508" s="34">
        <v>375665</v>
      </c>
      <c r="K508" s="35">
        <v>0</v>
      </c>
      <c r="L508" s="36">
        <v>10</v>
      </c>
      <c r="M508" s="37">
        <v>9000000</v>
      </c>
      <c r="N508" s="38">
        <v>576000</v>
      </c>
      <c r="O508" s="19" t="s">
        <v>2130</v>
      </c>
      <c r="P508" s="172">
        <f t="shared" si="14"/>
        <v>576000</v>
      </c>
      <c r="Q508" s="135">
        <f t="shared" si="15"/>
        <v>4800</v>
      </c>
    </row>
    <row r="509" spans="1:17" x14ac:dyDescent="0.3">
      <c r="A509" s="19">
        <v>518</v>
      </c>
      <c r="B509" s="31" t="s">
        <v>2404</v>
      </c>
      <c r="C509" s="32" t="s">
        <v>2401</v>
      </c>
      <c r="D509" s="24" t="s">
        <v>1442</v>
      </c>
      <c r="E509" s="33" t="s">
        <v>2402</v>
      </c>
      <c r="F509" s="33">
        <v>5209</v>
      </c>
      <c r="G509" s="33" t="s">
        <v>2206</v>
      </c>
      <c r="H509" s="33" t="s">
        <v>1445</v>
      </c>
      <c r="I509" s="33">
        <v>197707</v>
      </c>
      <c r="J509" s="34">
        <v>375665</v>
      </c>
      <c r="K509" s="35">
        <v>0</v>
      </c>
      <c r="L509" s="36">
        <v>10</v>
      </c>
      <c r="M509" s="37">
        <v>9000000</v>
      </c>
      <c r="N509" s="38">
        <v>576000</v>
      </c>
      <c r="O509" s="19" t="s">
        <v>2130</v>
      </c>
      <c r="P509" s="172">
        <f t="shared" si="14"/>
        <v>576000</v>
      </c>
      <c r="Q509" s="135">
        <f t="shared" si="15"/>
        <v>4800</v>
      </c>
    </row>
    <row r="510" spans="1:17" x14ac:dyDescent="0.3">
      <c r="A510" s="19">
        <v>519</v>
      </c>
      <c r="B510" s="31" t="s">
        <v>2405</v>
      </c>
      <c r="C510" s="32" t="s">
        <v>2401</v>
      </c>
      <c r="D510" s="24" t="s">
        <v>1442</v>
      </c>
      <c r="E510" s="33" t="s">
        <v>2402</v>
      </c>
      <c r="F510" s="33">
        <v>5209</v>
      </c>
      <c r="G510" s="33" t="s">
        <v>2206</v>
      </c>
      <c r="H510" s="33" t="s">
        <v>1445</v>
      </c>
      <c r="I510" s="33">
        <v>197801</v>
      </c>
      <c r="J510" s="34">
        <v>433287</v>
      </c>
      <c r="K510" s="35">
        <v>0</v>
      </c>
      <c r="L510" s="36">
        <v>10</v>
      </c>
      <c r="M510" s="37">
        <v>9000000</v>
      </c>
      <c r="N510" s="38">
        <v>576000</v>
      </c>
      <c r="O510" s="19" t="s">
        <v>2130</v>
      </c>
      <c r="P510" s="172">
        <f t="shared" si="14"/>
        <v>576000</v>
      </c>
      <c r="Q510" s="135">
        <f t="shared" si="15"/>
        <v>4800</v>
      </c>
    </row>
    <row r="511" spans="1:17" x14ac:dyDescent="0.3">
      <c r="A511" s="19">
        <v>520</v>
      </c>
      <c r="B511" s="31" t="s">
        <v>2406</v>
      </c>
      <c r="C511" s="32" t="s">
        <v>2401</v>
      </c>
      <c r="D511" s="24" t="s">
        <v>1442</v>
      </c>
      <c r="E511" s="33" t="s">
        <v>2402</v>
      </c>
      <c r="F511" s="33">
        <v>5209</v>
      </c>
      <c r="G511" s="33" t="s">
        <v>2206</v>
      </c>
      <c r="H511" s="33" t="s">
        <v>1445</v>
      </c>
      <c r="I511" s="33">
        <v>197805</v>
      </c>
      <c r="J511" s="34">
        <v>454694</v>
      </c>
      <c r="K511" s="35">
        <v>0</v>
      </c>
      <c r="L511" s="36">
        <v>10</v>
      </c>
      <c r="M511" s="37">
        <v>9000000</v>
      </c>
      <c r="N511" s="38">
        <v>576000</v>
      </c>
      <c r="O511" s="19" t="s">
        <v>2130</v>
      </c>
      <c r="P511" s="172">
        <f t="shared" si="14"/>
        <v>576000</v>
      </c>
      <c r="Q511" s="135">
        <f t="shared" si="15"/>
        <v>4800</v>
      </c>
    </row>
    <row r="512" spans="1:17" x14ac:dyDescent="0.3">
      <c r="A512" s="19">
        <v>521</v>
      </c>
      <c r="B512" s="31" t="s">
        <v>2407</v>
      </c>
      <c r="C512" s="32" t="s">
        <v>2401</v>
      </c>
      <c r="D512" s="24" t="s">
        <v>1442</v>
      </c>
      <c r="E512" s="33" t="s">
        <v>2402</v>
      </c>
      <c r="F512" s="33">
        <v>5209</v>
      </c>
      <c r="G512" s="33" t="s">
        <v>2206</v>
      </c>
      <c r="H512" s="33" t="s">
        <v>1445</v>
      </c>
      <c r="I512" s="33">
        <v>197805</v>
      </c>
      <c r="J512" s="34">
        <v>454694</v>
      </c>
      <c r="K512" s="35">
        <v>0</v>
      </c>
      <c r="L512" s="36">
        <v>10</v>
      </c>
      <c r="M512" s="37">
        <v>9000000</v>
      </c>
      <c r="N512" s="38">
        <v>576000</v>
      </c>
      <c r="O512" s="19" t="s">
        <v>2130</v>
      </c>
      <c r="P512" s="172">
        <f t="shared" si="14"/>
        <v>576000</v>
      </c>
      <c r="Q512" s="135">
        <f t="shared" si="15"/>
        <v>4800</v>
      </c>
    </row>
    <row r="513" spans="1:17" x14ac:dyDescent="0.3">
      <c r="A513" s="19">
        <v>522</v>
      </c>
      <c r="B513" s="31" t="s">
        <v>2408</v>
      </c>
      <c r="C513" s="32" t="s">
        <v>2401</v>
      </c>
      <c r="D513" s="24" t="s">
        <v>1442</v>
      </c>
      <c r="E513" s="33" t="s">
        <v>2402</v>
      </c>
      <c r="F513" s="33">
        <v>5209</v>
      </c>
      <c r="G513" s="33" t="s">
        <v>2206</v>
      </c>
      <c r="H513" s="33" t="s">
        <v>1445</v>
      </c>
      <c r="I513" s="33">
        <v>197806</v>
      </c>
      <c r="J513" s="34">
        <v>419465</v>
      </c>
      <c r="K513" s="35">
        <v>0</v>
      </c>
      <c r="L513" s="36">
        <v>10</v>
      </c>
      <c r="M513" s="37">
        <v>9000000</v>
      </c>
      <c r="N513" s="38">
        <v>576000</v>
      </c>
      <c r="O513" s="19" t="s">
        <v>2130</v>
      </c>
      <c r="P513" s="172">
        <f t="shared" si="14"/>
        <v>576000</v>
      </c>
      <c r="Q513" s="135">
        <f t="shared" si="15"/>
        <v>4800</v>
      </c>
    </row>
    <row r="514" spans="1:17" x14ac:dyDescent="0.3">
      <c r="A514" s="19">
        <v>523</v>
      </c>
      <c r="B514" s="31" t="s">
        <v>2409</v>
      </c>
      <c r="C514" s="32" t="s">
        <v>2401</v>
      </c>
      <c r="D514" s="24" t="s">
        <v>1442</v>
      </c>
      <c r="E514" s="33" t="s">
        <v>2402</v>
      </c>
      <c r="F514" s="33">
        <v>5209</v>
      </c>
      <c r="G514" s="33" t="s">
        <v>2206</v>
      </c>
      <c r="H514" s="33" t="s">
        <v>1445</v>
      </c>
      <c r="I514" s="33">
        <v>197806</v>
      </c>
      <c r="J514" s="34">
        <v>419465</v>
      </c>
      <c r="K514" s="35">
        <v>0</v>
      </c>
      <c r="L514" s="36">
        <v>10</v>
      </c>
      <c r="M514" s="37">
        <v>9000000</v>
      </c>
      <c r="N514" s="38">
        <v>576000</v>
      </c>
      <c r="O514" s="19" t="s">
        <v>2130</v>
      </c>
      <c r="P514" s="172">
        <f t="shared" si="14"/>
        <v>576000</v>
      </c>
      <c r="Q514" s="135">
        <f t="shared" si="15"/>
        <v>4800</v>
      </c>
    </row>
    <row r="515" spans="1:17" x14ac:dyDescent="0.3">
      <c r="A515" s="19">
        <v>524</v>
      </c>
      <c r="B515" s="31" t="s">
        <v>2410</v>
      </c>
      <c r="C515" s="32" t="s">
        <v>2401</v>
      </c>
      <c r="D515" s="24" t="s">
        <v>1442</v>
      </c>
      <c r="E515" s="33" t="s">
        <v>2402</v>
      </c>
      <c r="F515" s="33">
        <v>5209</v>
      </c>
      <c r="G515" s="33" t="s">
        <v>2206</v>
      </c>
      <c r="H515" s="33" t="s">
        <v>1445</v>
      </c>
      <c r="I515" s="33">
        <v>198001</v>
      </c>
      <c r="J515" s="34">
        <v>511566</v>
      </c>
      <c r="K515" s="35">
        <v>0</v>
      </c>
      <c r="L515" s="36">
        <v>10</v>
      </c>
      <c r="M515" s="37">
        <v>9000000</v>
      </c>
      <c r="N515" s="38">
        <v>864000</v>
      </c>
      <c r="O515" s="19" t="s">
        <v>2130</v>
      </c>
      <c r="P515" s="172">
        <f t="shared" ref="P515:P578" si="16">+(N515-K515)</f>
        <v>864000</v>
      </c>
      <c r="Q515" s="135">
        <f t="shared" ref="Q515:Q578" si="17">+(P515/L515)/12</f>
        <v>7200</v>
      </c>
    </row>
    <row r="516" spans="1:17" x14ac:dyDescent="0.3">
      <c r="A516" s="19">
        <v>525</v>
      </c>
      <c r="B516" s="31" t="s">
        <v>2411</v>
      </c>
      <c r="C516" s="32" t="s">
        <v>2401</v>
      </c>
      <c r="D516" s="24" t="s">
        <v>1442</v>
      </c>
      <c r="E516" s="33" t="s">
        <v>2402</v>
      </c>
      <c r="F516" s="33">
        <v>5209</v>
      </c>
      <c r="G516" s="33" t="s">
        <v>2206</v>
      </c>
      <c r="H516" s="33" t="s">
        <v>1445</v>
      </c>
      <c r="I516" s="33">
        <v>198001</v>
      </c>
      <c r="J516" s="34">
        <v>511566</v>
      </c>
      <c r="K516" s="35">
        <v>0</v>
      </c>
      <c r="L516" s="36">
        <v>10</v>
      </c>
      <c r="M516" s="37">
        <v>9000000</v>
      </c>
      <c r="N516" s="38">
        <v>864000</v>
      </c>
      <c r="O516" s="19" t="s">
        <v>2130</v>
      </c>
      <c r="P516" s="172">
        <f t="shared" si="16"/>
        <v>864000</v>
      </c>
      <c r="Q516" s="135">
        <f t="shared" si="17"/>
        <v>7200</v>
      </c>
    </row>
    <row r="517" spans="1:17" x14ac:dyDescent="0.3">
      <c r="A517" s="19">
        <v>526</v>
      </c>
      <c r="B517" s="31" t="s">
        <v>2412</v>
      </c>
      <c r="C517" s="32" t="s">
        <v>2401</v>
      </c>
      <c r="D517" s="24" t="s">
        <v>1442</v>
      </c>
      <c r="E517" s="33" t="s">
        <v>2402</v>
      </c>
      <c r="F517" s="33">
        <v>5209</v>
      </c>
      <c r="G517" s="33" t="s">
        <v>2206</v>
      </c>
      <c r="H517" s="33" t="s">
        <v>1445</v>
      </c>
      <c r="I517" s="33">
        <v>198106</v>
      </c>
      <c r="J517" s="34">
        <v>1142251</v>
      </c>
      <c r="K517" s="35">
        <v>0</v>
      </c>
      <c r="L517" s="36">
        <v>10</v>
      </c>
      <c r="M517" s="37">
        <v>9000000</v>
      </c>
      <c r="N517" s="38">
        <v>864000</v>
      </c>
      <c r="O517" s="19" t="s">
        <v>2130</v>
      </c>
      <c r="P517" s="172">
        <f t="shared" si="16"/>
        <v>864000</v>
      </c>
      <c r="Q517" s="135">
        <f t="shared" si="17"/>
        <v>7200</v>
      </c>
    </row>
    <row r="518" spans="1:17" x14ac:dyDescent="0.3">
      <c r="A518" s="19">
        <v>527</v>
      </c>
      <c r="B518" s="31" t="s">
        <v>2413</v>
      </c>
      <c r="C518" s="32" t="s">
        <v>2414</v>
      </c>
      <c r="D518" s="24" t="s">
        <v>1442</v>
      </c>
      <c r="E518" s="33" t="s">
        <v>1491</v>
      </c>
      <c r="F518" s="33">
        <v>5209</v>
      </c>
      <c r="G518" s="33" t="s">
        <v>2206</v>
      </c>
      <c r="H518" s="33" t="s">
        <v>1445</v>
      </c>
      <c r="I518" s="33">
        <v>200909</v>
      </c>
      <c r="J518" s="34">
        <v>11160372</v>
      </c>
      <c r="K518" s="35">
        <v>522000</v>
      </c>
      <c r="L518" s="36">
        <v>25</v>
      </c>
      <c r="M518" s="37">
        <v>11650466.84962064</v>
      </c>
      <c r="N518" s="38">
        <v>5220000</v>
      </c>
      <c r="O518" s="19" t="s">
        <v>2130</v>
      </c>
      <c r="P518" s="172">
        <f t="shared" si="16"/>
        <v>4698000</v>
      </c>
      <c r="Q518" s="135">
        <f t="shared" si="17"/>
        <v>15660</v>
      </c>
    </row>
    <row r="519" spans="1:17" x14ac:dyDescent="0.3">
      <c r="A519" s="19">
        <v>528</v>
      </c>
      <c r="B519" s="31" t="s">
        <v>2415</v>
      </c>
      <c r="C519" s="32" t="s">
        <v>2416</v>
      </c>
      <c r="D519" s="24" t="s">
        <v>1442</v>
      </c>
      <c r="E519" s="33" t="s">
        <v>2402</v>
      </c>
      <c r="F519" s="33">
        <v>5209</v>
      </c>
      <c r="G519" s="33" t="s">
        <v>2206</v>
      </c>
      <c r="H519" s="33" t="s">
        <v>1445</v>
      </c>
      <c r="I519" s="33">
        <v>200807</v>
      </c>
      <c r="J519" s="34">
        <v>9744000</v>
      </c>
      <c r="K519" s="35">
        <v>385600</v>
      </c>
      <c r="L519" s="36">
        <v>24</v>
      </c>
      <c r="M519" s="37">
        <v>9268046.3007947095</v>
      </c>
      <c r="N519" s="38">
        <v>3856000</v>
      </c>
      <c r="O519" s="19" t="s">
        <v>2130</v>
      </c>
      <c r="P519" s="172">
        <f t="shared" si="16"/>
        <v>3470400</v>
      </c>
      <c r="Q519" s="135">
        <f t="shared" si="17"/>
        <v>12050</v>
      </c>
    </row>
    <row r="520" spans="1:17" x14ac:dyDescent="0.3">
      <c r="A520" s="19">
        <v>529</v>
      </c>
      <c r="B520" s="31" t="s">
        <v>2417</v>
      </c>
      <c r="C520" s="32" t="s">
        <v>2416</v>
      </c>
      <c r="D520" s="24" t="s">
        <v>1442</v>
      </c>
      <c r="E520" s="33" t="s">
        <v>2402</v>
      </c>
      <c r="F520" s="33">
        <v>5209</v>
      </c>
      <c r="G520" s="33" t="s">
        <v>2206</v>
      </c>
      <c r="H520" s="33" t="s">
        <v>1445</v>
      </c>
      <c r="I520" s="33">
        <v>200807</v>
      </c>
      <c r="J520" s="34">
        <v>9744000</v>
      </c>
      <c r="K520" s="35">
        <v>385600</v>
      </c>
      <c r="L520" s="36">
        <v>24</v>
      </c>
      <c r="M520" s="37">
        <v>9268046.3007947095</v>
      </c>
      <c r="N520" s="38">
        <v>3856000</v>
      </c>
      <c r="O520" s="19" t="s">
        <v>2130</v>
      </c>
      <c r="P520" s="172">
        <f t="shared" si="16"/>
        <v>3470400</v>
      </c>
      <c r="Q520" s="135">
        <f t="shared" si="17"/>
        <v>12050</v>
      </c>
    </row>
    <row r="521" spans="1:17" x14ac:dyDescent="0.3">
      <c r="A521" s="19">
        <v>543</v>
      </c>
      <c r="B521" s="31" t="s">
        <v>2418</v>
      </c>
      <c r="C521" s="32" t="s">
        <v>2419</v>
      </c>
      <c r="D521" s="24" t="s">
        <v>1442</v>
      </c>
      <c r="E521" s="33"/>
      <c r="F521" s="33">
        <v>5209</v>
      </c>
      <c r="G521" s="33" t="s">
        <v>2206</v>
      </c>
      <c r="H521" s="33" t="s">
        <v>1445</v>
      </c>
      <c r="I521" s="33">
        <v>200610</v>
      </c>
      <c r="J521" s="34">
        <v>185788</v>
      </c>
      <c r="K521" s="35">
        <v>6700</v>
      </c>
      <c r="L521" s="36">
        <v>22</v>
      </c>
      <c r="M521" s="37">
        <v>188361.39271660137</v>
      </c>
      <c r="N521" s="38">
        <v>67000</v>
      </c>
      <c r="O521" s="19" t="s">
        <v>2130</v>
      </c>
      <c r="P521" s="172">
        <f t="shared" si="16"/>
        <v>60300</v>
      </c>
      <c r="Q521" s="135">
        <f t="shared" si="17"/>
        <v>228.40909090909091</v>
      </c>
    </row>
    <row r="522" spans="1:17" x14ac:dyDescent="0.3">
      <c r="A522" s="19">
        <v>546</v>
      </c>
      <c r="B522" s="31" t="s">
        <v>2420</v>
      </c>
      <c r="C522" s="32" t="s">
        <v>2421</v>
      </c>
      <c r="D522" s="24" t="s">
        <v>1442</v>
      </c>
      <c r="E522" s="33"/>
      <c r="F522" s="33">
        <v>5221</v>
      </c>
      <c r="G522" s="33" t="s">
        <v>2199</v>
      </c>
      <c r="H522" s="33" t="s">
        <v>1445</v>
      </c>
      <c r="I522" s="33">
        <v>197312</v>
      </c>
      <c r="J522" s="34">
        <v>721241</v>
      </c>
      <c r="K522" s="35">
        <v>0</v>
      </c>
      <c r="L522" s="36">
        <v>10</v>
      </c>
      <c r="M522" s="37">
        <v>20000000</v>
      </c>
      <c r="N522" s="38">
        <v>1920000</v>
      </c>
      <c r="O522" s="19" t="s">
        <v>2130</v>
      </c>
      <c r="P522" s="172">
        <f t="shared" si="16"/>
        <v>1920000</v>
      </c>
      <c r="Q522" s="135">
        <f t="shared" si="17"/>
        <v>16000</v>
      </c>
    </row>
    <row r="523" spans="1:17" x14ac:dyDescent="0.3">
      <c r="A523" s="19">
        <v>547</v>
      </c>
      <c r="B523" s="31" t="s">
        <v>2422</v>
      </c>
      <c r="C523" s="32" t="s">
        <v>2423</v>
      </c>
      <c r="D523" s="24" t="s">
        <v>1442</v>
      </c>
      <c r="E523" s="33"/>
      <c r="F523" s="33">
        <v>5209</v>
      </c>
      <c r="G523" s="33" t="s">
        <v>2206</v>
      </c>
      <c r="H523" s="33" t="s">
        <v>1445</v>
      </c>
      <c r="I523" s="33">
        <v>201107</v>
      </c>
      <c r="J523" s="34">
        <v>39819277</v>
      </c>
      <c r="K523" s="35">
        <v>2405000</v>
      </c>
      <c r="L523" s="36">
        <v>27</v>
      </c>
      <c r="M523" s="37">
        <v>41752132.21238482</v>
      </c>
      <c r="N523" s="38">
        <v>24050000</v>
      </c>
      <c r="O523" s="19" t="s">
        <v>2130</v>
      </c>
      <c r="P523" s="172">
        <f t="shared" si="16"/>
        <v>21645000</v>
      </c>
      <c r="Q523" s="135">
        <f t="shared" si="17"/>
        <v>66805.555555555547</v>
      </c>
    </row>
    <row r="524" spans="1:17" x14ac:dyDescent="0.3">
      <c r="A524" s="19">
        <v>550</v>
      </c>
      <c r="B524" s="31" t="s">
        <v>2424</v>
      </c>
      <c r="C524" s="32" t="s">
        <v>2425</v>
      </c>
      <c r="D524" s="24" t="s">
        <v>1442</v>
      </c>
      <c r="E524" s="33"/>
      <c r="F524" s="33">
        <v>5218</v>
      </c>
      <c r="G524" s="33" t="s">
        <v>2357</v>
      </c>
      <c r="H524" s="33" t="s">
        <v>1445</v>
      </c>
      <c r="I524" s="33">
        <v>198710</v>
      </c>
      <c r="J524" s="34">
        <v>8417266</v>
      </c>
      <c r="K524" s="35">
        <v>13100</v>
      </c>
      <c r="L524" s="36">
        <v>10</v>
      </c>
      <c r="M524" s="37">
        <v>1360000</v>
      </c>
      <c r="N524" s="38">
        <v>131000</v>
      </c>
      <c r="O524" s="19" t="s">
        <v>2130</v>
      </c>
      <c r="P524" s="172">
        <f t="shared" si="16"/>
        <v>117900</v>
      </c>
      <c r="Q524" s="135">
        <f t="shared" si="17"/>
        <v>982.5</v>
      </c>
    </row>
    <row r="525" spans="1:17" x14ac:dyDescent="0.3">
      <c r="A525" s="19">
        <v>551</v>
      </c>
      <c r="B525" s="31" t="s">
        <v>2426</v>
      </c>
      <c r="C525" s="32" t="s">
        <v>2427</v>
      </c>
      <c r="D525" s="24" t="s">
        <v>1442</v>
      </c>
      <c r="E525" s="33" t="s">
        <v>2428</v>
      </c>
      <c r="F525" s="33">
        <v>5221</v>
      </c>
      <c r="G525" s="33" t="s">
        <v>2199</v>
      </c>
      <c r="H525" s="33" t="s">
        <v>1445</v>
      </c>
      <c r="I525" s="33">
        <v>201212</v>
      </c>
      <c r="J525" s="34">
        <v>75028114</v>
      </c>
      <c r="K525" s="35">
        <v>5189000</v>
      </c>
      <c r="L525" s="36">
        <v>28</v>
      </c>
      <c r="M525" s="37">
        <v>84786016.182736412</v>
      </c>
      <c r="N525" s="38">
        <v>51890000</v>
      </c>
      <c r="O525" s="19" t="s">
        <v>2130</v>
      </c>
      <c r="P525" s="172">
        <f t="shared" si="16"/>
        <v>46701000</v>
      </c>
      <c r="Q525" s="135">
        <f t="shared" si="17"/>
        <v>138991.07142857142</v>
      </c>
    </row>
    <row r="526" spans="1:17" x14ac:dyDescent="0.3">
      <c r="A526" s="19">
        <v>560</v>
      </c>
      <c r="B526" s="31" t="s">
        <v>2429</v>
      </c>
      <c r="C526" s="32" t="s">
        <v>2430</v>
      </c>
      <c r="D526" s="24" t="s">
        <v>1442</v>
      </c>
      <c r="E526" s="33"/>
      <c r="F526" s="33">
        <v>5209</v>
      </c>
      <c r="G526" s="33" t="s">
        <v>2206</v>
      </c>
      <c r="H526" s="33" t="s">
        <v>1445</v>
      </c>
      <c r="I526" s="33">
        <v>201208</v>
      </c>
      <c r="J526" s="34">
        <v>3468400</v>
      </c>
      <c r="K526" s="35">
        <v>213300</v>
      </c>
      <c r="L526" s="36">
        <v>28</v>
      </c>
      <c r="M526" s="37">
        <v>3919488.3471041662</v>
      </c>
      <c r="N526" s="38">
        <v>2133000</v>
      </c>
      <c r="O526" s="19" t="s">
        <v>2130</v>
      </c>
      <c r="P526" s="172">
        <f t="shared" si="16"/>
        <v>1919700</v>
      </c>
      <c r="Q526" s="135">
        <f t="shared" si="17"/>
        <v>5713.3928571428578</v>
      </c>
    </row>
    <row r="527" spans="1:17" x14ac:dyDescent="0.3">
      <c r="A527" s="19">
        <v>566</v>
      </c>
      <c r="B527" s="31" t="s">
        <v>2431</v>
      </c>
      <c r="C527" s="32" t="s">
        <v>2432</v>
      </c>
      <c r="D527" s="24" t="s">
        <v>1442</v>
      </c>
      <c r="E527" s="33"/>
      <c r="F527" s="33">
        <v>5209</v>
      </c>
      <c r="G527" s="33" t="s">
        <v>2206</v>
      </c>
      <c r="H527" s="33" t="s">
        <v>1445</v>
      </c>
      <c r="I527" s="33">
        <v>197312</v>
      </c>
      <c r="J527" s="34">
        <v>2060147</v>
      </c>
      <c r="K527" s="35">
        <v>0</v>
      </c>
      <c r="L527" s="36">
        <v>10</v>
      </c>
      <c r="M527" s="37">
        <v>27000000</v>
      </c>
      <c r="N527" s="38">
        <v>2592000</v>
      </c>
      <c r="O527" s="19" t="s">
        <v>2130</v>
      </c>
      <c r="P527" s="172">
        <f t="shared" si="16"/>
        <v>2592000</v>
      </c>
      <c r="Q527" s="135">
        <f t="shared" si="17"/>
        <v>21600</v>
      </c>
    </row>
    <row r="528" spans="1:17" x14ac:dyDescent="0.3">
      <c r="A528" s="19">
        <v>568</v>
      </c>
      <c r="B528" s="31" t="s">
        <v>2433</v>
      </c>
      <c r="C528" s="32" t="s">
        <v>2434</v>
      </c>
      <c r="D528" s="24" t="s">
        <v>1442</v>
      </c>
      <c r="E528" s="33" t="s">
        <v>2435</v>
      </c>
      <c r="F528" s="33">
        <v>5206</v>
      </c>
      <c r="G528" s="33" t="s">
        <v>2129</v>
      </c>
      <c r="H528" s="33" t="s">
        <v>1445</v>
      </c>
      <c r="I528" s="33">
        <v>201108</v>
      </c>
      <c r="J528" s="34">
        <v>41773261</v>
      </c>
      <c r="K528" s="35">
        <v>2523000</v>
      </c>
      <c r="L528" s="36">
        <v>27</v>
      </c>
      <c r="M528" s="37">
        <v>43800963.945539705</v>
      </c>
      <c r="N528" s="38">
        <v>25230000</v>
      </c>
      <c r="O528" s="19" t="s">
        <v>2130</v>
      </c>
      <c r="P528" s="172">
        <f t="shared" si="16"/>
        <v>22707000</v>
      </c>
      <c r="Q528" s="135">
        <f t="shared" si="17"/>
        <v>70083.333333333328</v>
      </c>
    </row>
    <row r="529" spans="1:17" x14ac:dyDescent="0.3">
      <c r="A529" s="19">
        <v>569</v>
      </c>
      <c r="B529" s="31" t="s">
        <v>2436</v>
      </c>
      <c r="C529" s="32" t="s">
        <v>2434</v>
      </c>
      <c r="D529" s="24" t="s">
        <v>1442</v>
      </c>
      <c r="E529" s="33" t="s">
        <v>2435</v>
      </c>
      <c r="F529" s="33">
        <v>5206</v>
      </c>
      <c r="G529" s="33" t="s">
        <v>2129</v>
      </c>
      <c r="H529" s="33" t="s">
        <v>1445</v>
      </c>
      <c r="I529" s="33">
        <v>201108</v>
      </c>
      <c r="J529" s="34">
        <v>41773247</v>
      </c>
      <c r="K529" s="35">
        <v>2523000</v>
      </c>
      <c r="L529" s="36">
        <v>27</v>
      </c>
      <c r="M529" s="37">
        <v>43800949.265970044</v>
      </c>
      <c r="N529" s="38">
        <v>25230000</v>
      </c>
      <c r="O529" s="19" t="s">
        <v>2130</v>
      </c>
      <c r="P529" s="172">
        <f t="shared" si="16"/>
        <v>22707000</v>
      </c>
      <c r="Q529" s="135">
        <f t="shared" si="17"/>
        <v>70083.333333333328</v>
      </c>
    </row>
    <row r="530" spans="1:17" x14ac:dyDescent="0.3">
      <c r="A530" s="19">
        <v>570</v>
      </c>
      <c r="B530" s="31" t="s">
        <v>2437</v>
      </c>
      <c r="C530" s="32" t="s">
        <v>2434</v>
      </c>
      <c r="D530" s="24" t="s">
        <v>1442</v>
      </c>
      <c r="E530" s="33" t="s">
        <v>2435</v>
      </c>
      <c r="F530" s="33">
        <v>5206</v>
      </c>
      <c r="G530" s="33" t="s">
        <v>2129</v>
      </c>
      <c r="H530" s="33" t="s">
        <v>1445</v>
      </c>
      <c r="I530" s="33">
        <v>201108</v>
      </c>
      <c r="J530" s="34">
        <v>61372784</v>
      </c>
      <c r="K530" s="35">
        <v>3706700</v>
      </c>
      <c r="L530" s="36">
        <v>27</v>
      </c>
      <c r="M530" s="37">
        <v>64351861.331137083</v>
      </c>
      <c r="N530" s="38">
        <v>37067000</v>
      </c>
      <c r="O530" s="19" t="s">
        <v>2130</v>
      </c>
      <c r="P530" s="172">
        <f t="shared" si="16"/>
        <v>33360300</v>
      </c>
      <c r="Q530" s="135">
        <f t="shared" si="17"/>
        <v>102963.88888888889</v>
      </c>
    </row>
    <row r="531" spans="1:17" x14ac:dyDescent="0.3">
      <c r="A531" s="19">
        <v>571</v>
      </c>
      <c r="B531" s="31" t="s">
        <v>2438</v>
      </c>
      <c r="C531" s="32" t="s">
        <v>2434</v>
      </c>
      <c r="D531" s="24" t="s">
        <v>1442</v>
      </c>
      <c r="E531" s="33" t="s">
        <v>2435</v>
      </c>
      <c r="F531" s="33">
        <v>5206</v>
      </c>
      <c r="G531" s="33" t="s">
        <v>2129</v>
      </c>
      <c r="H531" s="33" t="s">
        <v>1445</v>
      </c>
      <c r="I531" s="33">
        <v>201108</v>
      </c>
      <c r="J531" s="34">
        <v>61372784</v>
      </c>
      <c r="K531" s="35">
        <v>3706700</v>
      </c>
      <c r="L531" s="36">
        <v>27</v>
      </c>
      <c r="M531" s="37">
        <v>64351861.331137083</v>
      </c>
      <c r="N531" s="38">
        <v>37067000</v>
      </c>
      <c r="O531" s="19" t="s">
        <v>2130</v>
      </c>
      <c r="P531" s="172">
        <f t="shared" si="16"/>
        <v>33360300</v>
      </c>
      <c r="Q531" s="135">
        <f t="shared" si="17"/>
        <v>102963.88888888889</v>
      </c>
    </row>
    <row r="532" spans="1:17" x14ac:dyDescent="0.3">
      <c r="A532" s="19">
        <v>572</v>
      </c>
      <c r="B532" s="31" t="s">
        <v>2439</v>
      </c>
      <c r="C532" s="32" t="s">
        <v>2434</v>
      </c>
      <c r="D532" s="24" t="s">
        <v>1442</v>
      </c>
      <c r="E532" s="33" t="s">
        <v>2435</v>
      </c>
      <c r="F532" s="33">
        <v>5206</v>
      </c>
      <c r="G532" s="33" t="s">
        <v>2129</v>
      </c>
      <c r="H532" s="33" t="s">
        <v>1445</v>
      </c>
      <c r="I532" s="33">
        <v>201108</v>
      </c>
      <c r="J532" s="34">
        <v>61372784</v>
      </c>
      <c r="K532" s="35">
        <v>3706700</v>
      </c>
      <c r="L532" s="36">
        <v>27</v>
      </c>
      <c r="M532" s="37">
        <v>64351861.331137083</v>
      </c>
      <c r="N532" s="38">
        <v>37067000</v>
      </c>
      <c r="O532" s="19" t="s">
        <v>2130</v>
      </c>
      <c r="P532" s="172">
        <f t="shared" si="16"/>
        <v>33360300</v>
      </c>
      <c r="Q532" s="135">
        <f t="shared" si="17"/>
        <v>102963.88888888889</v>
      </c>
    </row>
    <row r="533" spans="1:17" x14ac:dyDescent="0.3">
      <c r="A533" s="19">
        <v>573</v>
      </c>
      <c r="B533" s="31" t="s">
        <v>2440</v>
      </c>
      <c r="C533" s="32" t="s">
        <v>2434</v>
      </c>
      <c r="D533" s="24" t="s">
        <v>1442</v>
      </c>
      <c r="E533" s="33" t="s">
        <v>2435</v>
      </c>
      <c r="F533" s="33">
        <v>5206</v>
      </c>
      <c r="G533" s="33" t="s">
        <v>2129</v>
      </c>
      <c r="H533" s="33" t="s">
        <v>1445</v>
      </c>
      <c r="I533" s="33">
        <v>201108</v>
      </c>
      <c r="J533" s="34">
        <v>61372784</v>
      </c>
      <c r="K533" s="35">
        <v>3706700</v>
      </c>
      <c r="L533" s="36">
        <v>27</v>
      </c>
      <c r="M533" s="37">
        <v>64351861.331137083</v>
      </c>
      <c r="N533" s="38">
        <v>37067000</v>
      </c>
      <c r="O533" s="19" t="s">
        <v>2130</v>
      </c>
      <c r="P533" s="172">
        <f t="shared" si="16"/>
        <v>33360300</v>
      </c>
      <c r="Q533" s="135">
        <f t="shared" si="17"/>
        <v>102963.88888888889</v>
      </c>
    </row>
    <row r="534" spans="1:17" x14ac:dyDescent="0.3">
      <c r="A534" s="19">
        <v>574</v>
      </c>
      <c r="B534" s="31" t="s">
        <v>2441</v>
      </c>
      <c r="C534" s="32" t="s">
        <v>2434</v>
      </c>
      <c r="D534" s="24" t="s">
        <v>1442</v>
      </c>
      <c r="E534" s="33" t="s">
        <v>2435</v>
      </c>
      <c r="F534" s="33">
        <v>5206</v>
      </c>
      <c r="G534" s="33" t="s">
        <v>2129</v>
      </c>
      <c r="H534" s="33" t="s">
        <v>1445</v>
      </c>
      <c r="I534" s="33">
        <v>201108</v>
      </c>
      <c r="J534" s="34">
        <v>61372784</v>
      </c>
      <c r="K534" s="35">
        <v>3706700</v>
      </c>
      <c r="L534" s="36">
        <v>27</v>
      </c>
      <c r="M534" s="37">
        <v>64351861.331137083</v>
      </c>
      <c r="N534" s="38">
        <v>37067000</v>
      </c>
      <c r="O534" s="19" t="s">
        <v>2130</v>
      </c>
      <c r="P534" s="172">
        <f t="shared" si="16"/>
        <v>33360300</v>
      </c>
      <c r="Q534" s="135">
        <f t="shared" si="17"/>
        <v>102963.88888888889</v>
      </c>
    </row>
    <row r="535" spans="1:17" x14ac:dyDescent="0.3">
      <c r="A535" s="19">
        <v>575</v>
      </c>
      <c r="B535" s="31" t="s">
        <v>2442</v>
      </c>
      <c r="C535" s="32" t="s">
        <v>2434</v>
      </c>
      <c r="D535" s="24" t="s">
        <v>1442</v>
      </c>
      <c r="E535" s="33" t="s">
        <v>2435</v>
      </c>
      <c r="F535" s="33">
        <v>5206</v>
      </c>
      <c r="G535" s="33" t="s">
        <v>2129</v>
      </c>
      <c r="H535" s="33" t="s">
        <v>1445</v>
      </c>
      <c r="I535" s="33">
        <v>201108</v>
      </c>
      <c r="J535" s="34">
        <v>61372784</v>
      </c>
      <c r="K535" s="35">
        <v>3706700</v>
      </c>
      <c r="L535" s="36">
        <v>27</v>
      </c>
      <c r="M535" s="37">
        <v>64351861.331137083</v>
      </c>
      <c r="N535" s="38">
        <v>37067000</v>
      </c>
      <c r="O535" s="19" t="s">
        <v>2130</v>
      </c>
      <c r="P535" s="172">
        <f t="shared" si="16"/>
        <v>33360300</v>
      </c>
      <c r="Q535" s="135">
        <f t="shared" si="17"/>
        <v>102963.88888888889</v>
      </c>
    </row>
    <row r="536" spans="1:17" x14ac:dyDescent="0.3">
      <c r="A536" s="19">
        <v>576</v>
      </c>
      <c r="B536" s="31" t="s">
        <v>2443</v>
      </c>
      <c r="C536" s="32" t="s">
        <v>2434</v>
      </c>
      <c r="D536" s="24" t="s">
        <v>1442</v>
      </c>
      <c r="E536" s="33" t="s">
        <v>2435</v>
      </c>
      <c r="F536" s="33">
        <v>5206</v>
      </c>
      <c r="G536" s="33" t="s">
        <v>2129</v>
      </c>
      <c r="H536" s="33" t="s">
        <v>1445</v>
      </c>
      <c r="I536" s="33">
        <v>201108</v>
      </c>
      <c r="J536" s="34">
        <v>61372784</v>
      </c>
      <c r="K536" s="35">
        <v>3706700</v>
      </c>
      <c r="L536" s="36">
        <v>27</v>
      </c>
      <c r="M536" s="37">
        <v>64351861.331137083</v>
      </c>
      <c r="N536" s="38">
        <v>37067000</v>
      </c>
      <c r="O536" s="19" t="s">
        <v>2130</v>
      </c>
      <c r="P536" s="172">
        <f t="shared" si="16"/>
        <v>33360300</v>
      </c>
      <c r="Q536" s="135">
        <f t="shared" si="17"/>
        <v>102963.88888888889</v>
      </c>
    </row>
    <row r="537" spans="1:17" x14ac:dyDescent="0.3">
      <c r="A537" s="19">
        <v>577</v>
      </c>
      <c r="B537" s="31" t="s">
        <v>2444</v>
      </c>
      <c r="C537" s="32" t="s">
        <v>2434</v>
      </c>
      <c r="D537" s="24" t="s">
        <v>1442</v>
      </c>
      <c r="E537" s="33" t="s">
        <v>2435</v>
      </c>
      <c r="F537" s="33">
        <v>5206</v>
      </c>
      <c r="G537" s="33" t="s">
        <v>2129</v>
      </c>
      <c r="H537" s="33" t="s">
        <v>1445</v>
      </c>
      <c r="I537" s="33">
        <v>201108</v>
      </c>
      <c r="J537" s="34">
        <v>61372784</v>
      </c>
      <c r="K537" s="35">
        <v>3706700</v>
      </c>
      <c r="L537" s="36">
        <v>27</v>
      </c>
      <c r="M537" s="37">
        <v>64351861.331137083</v>
      </c>
      <c r="N537" s="38">
        <v>37067000</v>
      </c>
      <c r="O537" s="19" t="s">
        <v>2130</v>
      </c>
      <c r="P537" s="172">
        <f t="shared" si="16"/>
        <v>33360300</v>
      </c>
      <c r="Q537" s="135">
        <f t="shared" si="17"/>
        <v>102963.88888888889</v>
      </c>
    </row>
    <row r="538" spans="1:17" x14ac:dyDescent="0.3">
      <c r="A538" s="19">
        <v>578</v>
      </c>
      <c r="B538" s="31" t="s">
        <v>2445</v>
      </c>
      <c r="C538" s="32" t="s">
        <v>2434</v>
      </c>
      <c r="D538" s="24" t="s">
        <v>1442</v>
      </c>
      <c r="E538" s="33" t="s">
        <v>2435</v>
      </c>
      <c r="F538" s="33">
        <v>5206</v>
      </c>
      <c r="G538" s="33" t="s">
        <v>2129</v>
      </c>
      <c r="H538" s="33" t="s">
        <v>1445</v>
      </c>
      <c r="I538" s="33">
        <v>201108</v>
      </c>
      <c r="J538" s="34">
        <v>61372784</v>
      </c>
      <c r="K538" s="35">
        <v>3706700</v>
      </c>
      <c r="L538" s="36">
        <v>27</v>
      </c>
      <c r="M538" s="37">
        <v>64351861.331137083</v>
      </c>
      <c r="N538" s="38">
        <v>37067000</v>
      </c>
      <c r="O538" s="19" t="s">
        <v>2130</v>
      </c>
      <c r="P538" s="172">
        <f t="shared" si="16"/>
        <v>33360300</v>
      </c>
      <c r="Q538" s="135">
        <f t="shared" si="17"/>
        <v>102963.88888888889</v>
      </c>
    </row>
    <row r="539" spans="1:17" x14ac:dyDescent="0.3">
      <c r="A539" s="19">
        <v>579</v>
      </c>
      <c r="B539" s="31" t="s">
        <v>2446</v>
      </c>
      <c r="C539" s="32" t="s">
        <v>2434</v>
      </c>
      <c r="D539" s="24" t="s">
        <v>1442</v>
      </c>
      <c r="E539" s="33" t="s">
        <v>2435</v>
      </c>
      <c r="F539" s="33">
        <v>5206</v>
      </c>
      <c r="G539" s="33" t="s">
        <v>2129</v>
      </c>
      <c r="H539" s="33" t="s">
        <v>1445</v>
      </c>
      <c r="I539" s="33">
        <v>201108</v>
      </c>
      <c r="J539" s="34">
        <v>61372784</v>
      </c>
      <c r="K539" s="35">
        <v>3706700</v>
      </c>
      <c r="L539" s="36">
        <v>27</v>
      </c>
      <c r="M539" s="37">
        <v>64351861.331137083</v>
      </c>
      <c r="N539" s="38">
        <v>37067000</v>
      </c>
      <c r="O539" s="19" t="s">
        <v>2130</v>
      </c>
      <c r="P539" s="172">
        <f t="shared" si="16"/>
        <v>33360300</v>
      </c>
      <c r="Q539" s="135">
        <f t="shared" si="17"/>
        <v>102963.88888888889</v>
      </c>
    </row>
    <row r="540" spans="1:17" x14ac:dyDescent="0.3">
      <c r="A540" s="19">
        <v>580</v>
      </c>
      <c r="B540" s="31" t="s">
        <v>2447</v>
      </c>
      <c r="C540" s="32" t="s">
        <v>2434</v>
      </c>
      <c r="D540" s="24" t="s">
        <v>1442</v>
      </c>
      <c r="E540" s="33" t="s">
        <v>2435</v>
      </c>
      <c r="F540" s="33">
        <v>5206</v>
      </c>
      <c r="G540" s="33" t="s">
        <v>2129</v>
      </c>
      <c r="H540" s="33" t="s">
        <v>1445</v>
      </c>
      <c r="I540" s="33">
        <v>201108</v>
      </c>
      <c r="J540" s="34">
        <v>61372784</v>
      </c>
      <c r="K540" s="35">
        <v>3706700</v>
      </c>
      <c r="L540" s="36">
        <v>27</v>
      </c>
      <c r="M540" s="37">
        <v>64351861.331137083</v>
      </c>
      <c r="N540" s="38">
        <v>37067000</v>
      </c>
      <c r="O540" s="19" t="s">
        <v>2130</v>
      </c>
      <c r="P540" s="172">
        <f t="shared" si="16"/>
        <v>33360300</v>
      </c>
      <c r="Q540" s="135">
        <f t="shared" si="17"/>
        <v>102963.88888888889</v>
      </c>
    </row>
    <row r="541" spans="1:17" x14ac:dyDescent="0.3">
      <c r="A541" s="19">
        <v>581</v>
      </c>
      <c r="B541" s="31" t="s">
        <v>2448</v>
      </c>
      <c r="C541" s="32" t="s">
        <v>2434</v>
      </c>
      <c r="D541" s="24" t="s">
        <v>1442</v>
      </c>
      <c r="E541" s="33" t="s">
        <v>2435</v>
      </c>
      <c r="F541" s="33">
        <v>5206</v>
      </c>
      <c r="G541" s="33" t="s">
        <v>2129</v>
      </c>
      <c r="H541" s="33" t="s">
        <v>1445</v>
      </c>
      <c r="I541" s="33">
        <v>201108</v>
      </c>
      <c r="J541" s="34">
        <v>61372784</v>
      </c>
      <c r="K541" s="35">
        <v>3706700</v>
      </c>
      <c r="L541" s="36">
        <v>27</v>
      </c>
      <c r="M541" s="37">
        <v>64351861.331137083</v>
      </c>
      <c r="N541" s="38">
        <v>37067000</v>
      </c>
      <c r="O541" s="19" t="s">
        <v>2130</v>
      </c>
      <c r="P541" s="172">
        <f t="shared" si="16"/>
        <v>33360300</v>
      </c>
      <c r="Q541" s="135">
        <f t="shared" si="17"/>
        <v>102963.88888888889</v>
      </c>
    </row>
    <row r="542" spans="1:17" x14ac:dyDescent="0.3">
      <c r="A542" s="19">
        <v>582</v>
      </c>
      <c r="B542" s="31" t="s">
        <v>2449</v>
      </c>
      <c r="C542" s="32" t="s">
        <v>2434</v>
      </c>
      <c r="D542" s="24" t="s">
        <v>1442</v>
      </c>
      <c r="E542" s="33" t="s">
        <v>2435</v>
      </c>
      <c r="F542" s="33">
        <v>5206</v>
      </c>
      <c r="G542" s="33" t="s">
        <v>2129</v>
      </c>
      <c r="H542" s="33" t="s">
        <v>1445</v>
      </c>
      <c r="I542" s="33">
        <v>201111</v>
      </c>
      <c r="J542" s="34">
        <v>61372784</v>
      </c>
      <c r="K542" s="35">
        <v>3706700</v>
      </c>
      <c r="L542" s="36">
        <v>27</v>
      </c>
      <c r="M542" s="37">
        <v>64351861.331137083</v>
      </c>
      <c r="N542" s="38">
        <v>37067000</v>
      </c>
      <c r="O542" s="19" t="s">
        <v>2130</v>
      </c>
      <c r="P542" s="172">
        <f t="shared" si="16"/>
        <v>33360300</v>
      </c>
      <c r="Q542" s="135">
        <f t="shared" si="17"/>
        <v>102963.88888888889</v>
      </c>
    </row>
    <row r="543" spans="1:17" x14ac:dyDescent="0.3">
      <c r="A543" s="19">
        <v>583</v>
      </c>
      <c r="B543" s="31" t="s">
        <v>2450</v>
      </c>
      <c r="C543" s="32" t="s">
        <v>2434</v>
      </c>
      <c r="D543" s="24" t="s">
        <v>1442</v>
      </c>
      <c r="E543" s="33" t="s">
        <v>2435</v>
      </c>
      <c r="F543" s="33">
        <v>5206</v>
      </c>
      <c r="G543" s="33" t="s">
        <v>2129</v>
      </c>
      <c r="H543" s="33" t="s">
        <v>1445</v>
      </c>
      <c r="I543" s="33">
        <v>201112</v>
      </c>
      <c r="J543" s="34">
        <v>69857431</v>
      </c>
      <c r="K543" s="35">
        <v>4219200</v>
      </c>
      <c r="L543" s="36">
        <v>27</v>
      </c>
      <c r="M543" s="37">
        <v>73248358.957636282</v>
      </c>
      <c r="N543" s="38">
        <v>42192000</v>
      </c>
      <c r="O543" s="19" t="s">
        <v>2130</v>
      </c>
      <c r="P543" s="172">
        <f t="shared" si="16"/>
        <v>37972800</v>
      </c>
      <c r="Q543" s="135">
        <f t="shared" si="17"/>
        <v>117200</v>
      </c>
    </row>
    <row r="544" spans="1:17" x14ac:dyDescent="0.3">
      <c r="A544" s="19">
        <v>584</v>
      </c>
      <c r="B544" s="31" t="s">
        <v>2451</v>
      </c>
      <c r="C544" s="32" t="s">
        <v>2434</v>
      </c>
      <c r="D544" s="24" t="s">
        <v>1442</v>
      </c>
      <c r="E544" s="33" t="s">
        <v>2435</v>
      </c>
      <c r="F544" s="33">
        <v>5206</v>
      </c>
      <c r="G544" s="33" t="s">
        <v>2129</v>
      </c>
      <c r="H544" s="33" t="s">
        <v>1445</v>
      </c>
      <c r="I544" s="33">
        <v>201111</v>
      </c>
      <c r="J544" s="34">
        <v>69857431</v>
      </c>
      <c r="K544" s="35">
        <v>4219200</v>
      </c>
      <c r="L544" s="36">
        <v>27</v>
      </c>
      <c r="M544" s="37">
        <v>73248358.957636282</v>
      </c>
      <c r="N544" s="38">
        <v>42192000</v>
      </c>
      <c r="O544" s="19" t="s">
        <v>2130</v>
      </c>
      <c r="P544" s="172">
        <f t="shared" si="16"/>
        <v>37972800</v>
      </c>
      <c r="Q544" s="135">
        <f t="shared" si="17"/>
        <v>117200</v>
      </c>
    </row>
    <row r="545" spans="1:17" x14ac:dyDescent="0.3">
      <c r="A545" s="19">
        <v>585</v>
      </c>
      <c r="B545" s="31" t="s">
        <v>2452</v>
      </c>
      <c r="C545" s="32" t="s">
        <v>2434</v>
      </c>
      <c r="D545" s="24" t="s">
        <v>1442</v>
      </c>
      <c r="E545" s="33" t="s">
        <v>2435</v>
      </c>
      <c r="F545" s="33">
        <v>5206</v>
      </c>
      <c r="G545" s="33" t="s">
        <v>2129</v>
      </c>
      <c r="H545" s="33" t="s">
        <v>1445</v>
      </c>
      <c r="I545" s="33">
        <v>201111</v>
      </c>
      <c r="J545" s="34">
        <v>69857431</v>
      </c>
      <c r="K545" s="35">
        <v>4219200</v>
      </c>
      <c r="L545" s="36">
        <v>27</v>
      </c>
      <c r="M545" s="37">
        <v>73248358.957636282</v>
      </c>
      <c r="N545" s="38">
        <v>42192000</v>
      </c>
      <c r="O545" s="19" t="s">
        <v>2130</v>
      </c>
      <c r="P545" s="172">
        <f t="shared" si="16"/>
        <v>37972800</v>
      </c>
      <c r="Q545" s="135">
        <f t="shared" si="17"/>
        <v>117200</v>
      </c>
    </row>
    <row r="546" spans="1:17" x14ac:dyDescent="0.3">
      <c r="A546" s="19">
        <v>586</v>
      </c>
      <c r="B546" s="31" t="s">
        <v>2453</v>
      </c>
      <c r="C546" s="32" t="s">
        <v>2434</v>
      </c>
      <c r="D546" s="24" t="s">
        <v>1442</v>
      </c>
      <c r="E546" s="33" t="s">
        <v>2435</v>
      </c>
      <c r="F546" s="33">
        <v>5206</v>
      </c>
      <c r="G546" s="33" t="s">
        <v>2129</v>
      </c>
      <c r="H546" s="33" t="s">
        <v>1445</v>
      </c>
      <c r="I546" s="33">
        <v>201112</v>
      </c>
      <c r="J546" s="34">
        <v>69857431</v>
      </c>
      <c r="K546" s="35">
        <v>4219200</v>
      </c>
      <c r="L546" s="36">
        <v>27</v>
      </c>
      <c r="M546" s="37">
        <v>73248358.957636282</v>
      </c>
      <c r="N546" s="38">
        <v>42192000</v>
      </c>
      <c r="O546" s="19" t="s">
        <v>2130</v>
      </c>
      <c r="P546" s="172">
        <f t="shared" si="16"/>
        <v>37972800</v>
      </c>
      <c r="Q546" s="135">
        <f t="shared" si="17"/>
        <v>117200</v>
      </c>
    </row>
    <row r="547" spans="1:17" x14ac:dyDescent="0.3">
      <c r="A547" s="19">
        <v>587</v>
      </c>
      <c r="B547" s="31" t="s">
        <v>2454</v>
      </c>
      <c r="C547" s="32" t="s">
        <v>2434</v>
      </c>
      <c r="D547" s="24" t="s">
        <v>1442</v>
      </c>
      <c r="E547" s="33" t="s">
        <v>2435</v>
      </c>
      <c r="F547" s="33">
        <v>5206</v>
      </c>
      <c r="G547" s="33" t="s">
        <v>2129</v>
      </c>
      <c r="H547" s="33" t="s">
        <v>1445</v>
      </c>
      <c r="I547" s="33">
        <v>201111</v>
      </c>
      <c r="J547" s="34">
        <v>69857431</v>
      </c>
      <c r="K547" s="35">
        <v>4219200</v>
      </c>
      <c r="L547" s="36">
        <v>27</v>
      </c>
      <c r="M547" s="37">
        <v>73248358.957636282</v>
      </c>
      <c r="N547" s="38">
        <v>42192000</v>
      </c>
      <c r="O547" s="19" t="s">
        <v>2130</v>
      </c>
      <c r="P547" s="172">
        <f t="shared" si="16"/>
        <v>37972800</v>
      </c>
      <c r="Q547" s="135">
        <f t="shared" si="17"/>
        <v>117200</v>
      </c>
    </row>
    <row r="548" spans="1:17" x14ac:dyDescent="0.3">
      <c r="A548" s="19">
        <v>588</v>
      </c>
      <c r="B548" s="31" t="s">
        <v>2455</v>
      </c>
      <c r="C548" s="32" t="s">
        <v>2434</v>
      </c>
      <c r="D548" s="24" t="s">
        <v>1442</v>
      </c>
      <c r="E548" s="33" t="s">
        <v>2435</v>
      </c>
      <c r="F548" s="33">
        <v>5206</v>
      </c>
      <c r="G548" s="33" t="s">
        <v>2129</v>
      </c>
      <c r="H548" s="33" t="s">
        <v>1445</v>
      </c>
      <c r="I548" s="33">
        <v>201111</v>
      </c>
      <c r="J548" s="34">
        <v>69857431</v>
      </c>
      <c r="K548" s="35">
        <v>4219200</v>
      </c>
      <c r="L548" s="36">
        <v>27</v>
      </c>
      <c r="M548" s="37">
        <v>73248358.957636282</v>
      </c>
      <c r="N548" s="38">
        <v>42192000</v>
      </c>
      <c r="O548" s="19" t="s">
        <v>2130</v>
      </c>
      <c r="P548" s="172">
        <f t="shared" si="16"/>
        <v>37972800</v>
      </c>
      <c r="Q548" s="135">
        <f t="shared" si="17"/>
        <v>117200</v>
      </c>
    </row>
    <row r="549" spans="1:17" x14ac:dyDescent="0.3">
      <c r="A549" s="19">
        <v>589</v>
      </c>
      <c r="B549" s="31" t="s">
        <v>2456</v>
      </c>
      <c r="C549" s="32" t="s">
        <v>2434</v>
      </c>
      <c r="D549" s="24" t="s">
        <v>1442</v>
      </c>
      <c r="E549" s="33" t="s">
        <v>2435</v>
      </c>
      <c r="F549" s="33">
        <v>5206</v>
      </c>
      <c r="G549" s="33" t="s">
        <v>2129</v>
      </c>
      <c r="H549" s="33" t="s">
        <v>1445</v>
      </c>
      <c r="I549" s="33">
        <v>201111</v>
      </c>
      <c r="J549" s="34">
        <v>69857431</v>
      </c>
      <c r="K549" s="35">
        <v>4219200</v>
      </c>
      <c r="L549" s="36">
        <v>27</v>
      </c>
      <c r="M549" s="37">
        <v>73248358.957636282</v>
      </c>
      <c r="N549" s="38">
        <v>42192000</v>
      </c>
      <c r="O549" s="19" t="s">
        <v>2130</v>
      </c>
      <c r="P549" s="172">
        <f t="shared" si="16"/>
        <v>37972800</v>
      </c>
      <c r="Q549" s="135">
        <f t="shared" si="17"/>
        <v>117200</v>
      </c>
    </row>
    <row r="550" spans="1:17" x14ac:dyDescent="0.3">
      <c r="A550" s="19">
        <v>590</v>
      </c>
      <c r="B550" s="31" t="s">
        <v>2457</v>
      </c>
      <c r="C550" s="32" t="s">
        <v>2434</v>
      </c>
      <c r="D550" s="24" t="s">
        <v>1442</v>
      </c>
      <c r="E550" s="33" t="s">
        <v>2435</v>
      </c>
      <c r="F550" s="33">
        <v>5206</v>
      </c>
      <c r="G550" s="33" t="s">
        <v>2129</v>
      </c>
      <c r="H550" s="33" t="s">
        <v>1445</v>
      </c>
      <c r="I550" s="33">
        <v>201112</v>
      </c>
      <c r="J550" s="34">
        <v>69857431</v>
      </c>
      <c r="K550" s="35">
        <v>4219200</v>
      </c>
      <c r="L550" s="36">
        <v>27</v>
      </c>
      <c r="M550" s="37">
        <v>73248358.957636282</v>
      </c>
      <c r="N550" s="38">
        <v>42192000</v>
      </c>
      <c r="O550" s="19" t="s">
        <v>2130</v>
      </c>
      <c r="P550" s="172">
        <f t="shared" si="16"/>
        <v>37972800</v>
      </c>
      <c r="Q550" s="135">
        <f t="shared" si="17"/>
        <v>117200</v>
      </c>
    </row>
    <row r="551" spans="1:17" x14ac:dyDescent="0.3">
      <c r="A551" s="19">
        <v>591</v>
      </c>
      <c r="B551" s="31" t="s">
        <v>2458</v>
      </c>
      <c r="C551" s="32" t="s">
        <v>2434</v>
      </c>
      <c r="D551" s="24" t="s">
        <v>1442</v>
      </c>
      <c r="E551" s="33" t="s">
        <v>2435</v>
      </c>
      <c r="F551" s="33">
        <v>5206</v>
      </c>
      <c r="G551" s="33" t="s">
        <v>2129</v>
      </c>
      <c r="H551" s="33" t="s">
        <v>1445</v>
      </c>
      <c r="I551" s="33">
        <v>201112</v>
      </c>
      <c r="J551" s="34">
        <v>69857431</v>
      </c>
      <c r="K551" s="35">
        <v>4219200</v>
      </c>
      <c r="L551" s="36">
        <v>27</v>
      </c>
      <c r="M551" s="37">
        <v>73248358.957636282</v>
      </c>
      <c r="N551" s="38">
        <v>42192000</v>
      </c>
      <c r="O551" s="19" t="s">
        <v>2130</v>
      </c>
      <c r="P551" s="172">
        <f t="shared" si="16"/>
        <v>37972800</v>
      </c>
      <c r="Q551" s="135">
        <f t="shared" si="17"/>
        <v>117200</v>
      </c>
    </row>
    <row r="552" spans="1:17" x14ac:dyDescent="0.3">
      <c r="A552" s="19">
        <v>592</v>
      </c>
      <c r="B552" s="31" t="s">
        <v>2459</v>
      </c>
      <c r="C552" s="32" t="s">
        <v>2434</v>
      </c>
      <c r="D552" s="24" t="s">
        <v>1442</v>
      </c>
      <c r="E552" s="33" t="s">
        <v>2435</v>
      </c>
      <c r="F552" s="33">
        <v>5206</v>
      </c>
      <c r="G552" s="33" t="s">
        <v>2129</v>
      </c>
      <c r="H552" s="33" t="s">
        <v>1445</v>
      </c>
      <c r="I552" s="33">
        <v>201112</v>
      </c>
      <c r="J552" s="34">
        <v>69857431</v>
      </c>
      <c r="K552" s="35">
        <v>4219200</v>
      </c>
      <c r="L552" s="36">
        <v>27</v>
      </c>
      <c r="M552" s="37">
        <v>73248358.957636282</v>
      </c>
      <c r="N552" s="38">
        <v>42192000</v>
      </c>
      <c r="O552" s="19" t="s">
        <v>2130</v>
      </c>
      <c r="P552" s="172">
        <f t="shared" si="16"/>
        <v>37972800</v>
      </c>
      <c r="Q552" s="135">
        <f t="shared" si="17"/>
        <v>117200</v>
      </c>
    </row>
    <row r="553" spans="1:17" x14ac:dyDescent="0.3">
      <c r="A553" s="19">
        <v>593</v>
      </c>
      <c r="B553" s="31" t="s">
        <v>2460</v>
      </c>
      <c r="C553" s="32" t="s">
        <v>2434</v>
      </c>
      <c r="D553" s="24" t="s">
        <v>1442</v>
      </c>
      <c r="E553" s="33" t="s">
        <v>2435</v>
      </c>
      <c r="F553" s="33">
        <v>5206</v>
      </c>
      <c r="G553" s="33" t="s">
        <v>2129</v>
      </c>
      <c r="H553" s="33" t="s">
        <v>1445</v>
      </c>
      <c r="I553" s="33">
        <v>201112</v>
      </c>
      <c r="J553" s="34">
        <v>69857431</v>
      </c>
      <c r="K553" s="35">
        <v>4219200</v>
      </c>
      <c r="L553" s="36">
        <v>27</v>
      </c>
      <c r="M553" s="37">
        <v>73248358.957636282</v>
      </c>
      <c r="N553" s="38">
        <v>42192000</v>
      </c>
      <c r="O553" s="19" t="s">
        <v>2130</v>
      </c>
      <c r="P553" s="172">
        <f t="shared" si="16"/>
        <v>37972800</v>
      </c>
      <c r="Q553" s="135">
        <f t="shared" si="17"/>
        <v>117200</v>
      </c>
    </row>
    <row r="554" spans="1:17" x14ac:dyDescent="0.3">
      <c r="A554" s="19">
        <v>594</v>
      </c>
      <c r="B554" s="31" t="s">
        <v>2461</v>
      </c>
      <c r="C554" s="32" t="s">
        <v>2434</v>
      </c>
      <c r="D554" s="24" t="s">
        <v>1442</v>
      </c>
      <c r="E554" s="33" t="s">
        <v>2435</v>
      </c>
      <c r="F554" s="33">
        <v>5206</v>
      </c>
      <c r="G554" s="33" t="s">
        <v>2129</v>
      </c>
      <c r="H554" s="33" t="s">
        <v>1445</v>
      </c>
      <c r="I554" s="33">
        <v>201112</v>
      </c>
      <c r="J554" s="34">
        <v>69857431</v>
      </c>
      <c r="K554" s="35">
        <v>4219200</v>
      </c>
      <c r="L554" s="36">
        <v>27</v>
      </c>
      <c r="M554" s="37">
        <v>73248358.957636282</v>
      </c>
      <c r="N554" s="38">
        <v>42192000</v>
      </c>
      <c r="O554" s="19" t="s">
        <v>2130</v>
      </c>
      <c r="P554" s="172">
        <f t="shared" si="16"/>
        <v>37972800</v>
      </c>
      <c r="Q554" s="135">
        <f t="shared" si="17"/>
        <v>117200</v>
      </c>
    </row>
    <row r="555" spans="1:17" x14ac:dyDescent="0.3">
      <c r="A555" s="19">
        <v>595</v>
      </c>
      <c r="B555" s="31" t="s">
        <v>2462</v>
      </c>
      <c r="C555" s="32" t="s">
        <v>2434</v>
      </c>
      <c r="D555" s="24" t="s">
        <v>1442</v>
      </c>
      <c r="E555" s="33" t="s">
        <v>2435</v>
      </c>
      <c r="F555" s="33">
        <v>5206</v>
      </c>
      <c r="G555" s="33" t="s">
        <v>2129</v>
      </c>
      <c r="H555" s="33" t="s">
        <v>1445</v>
      </c>
      <c r="I555" s="33">
        <v>201112</v>
      </c>
      <c r="J555" s="34">
        <v>69857431</v>
      </c>
      <c r="K555" s="35">
        <v>4219200</v>
      </c>
      <c r="L555" s="36">
        <v>27</v>
      </c>
      <c r="M555" s="37">
        <v>73248358.957636282</v>
      </c>
      <c r="N555" s="38">
        <v>42192000</v>
      </c>
      <c r="O555" s="19" t="s">
        <v>2130</v>
      </c>
      <c r="P555" s="172">
        <f t="shared" si="16"/>
        <v>37972800</v>
      </c>
      <c r="Q555" s="135">
        <f t="shared" si="17"/>
        <v>117200</v>
      </c>
    </row>
    <row r="556" spans="1:17" x14ac:dyDescent="0.3">
      <c r="A556" s="19">
        <v>596</v>
      </c>
      <c r="B556" s="31" t="s">
        <v>2463</v>
      </c>
      <c r="C556" s="32" t="s">
        <v>2434</v>
      </c>
      <c r="D556" s="24" t="s">
        <v>1442</v>
      </c>
      <c r="E556" s="33" t="s">
        <v>2435</v>
      </c>
      <c r="F556" s="33">
        <v>5206</v>
      </c>
      <c r="G556" s="33" t="s">
        <v>2129</v>
      </c>
      <c r="H556" s="33" t="s">
        <v>1445</v>
      </c>
      <c r="I556" s="33">
        <v>201309</v>
      </c>
      <c r="J556" s="34">
        <v>78561110</v>
      </c>
      <c r="K556" s="35">
        <v>5176900</v>
      </c>
      <c r="L556" s="36">
        <v>29</v>
      </c>
      <c r="M556" s="37">
        <v>79889060.754711106</v>
      </c>
      <c r="N556" s="38">
        <v>51769000</v>
      </c>
      <c r="O556" s="19" t="s">
        <v>2130</v>
      </c>
      <c r="P556" s="172">
        <f t="shared" si="16"/>
        <v>46592100</v>
      </c>
      <c r="Q556" s="135">
        <f t="shared" si="17"/>
        <v>133885.3448275862</v>
      </c>
    </row>
    <row r="557" spans="1:17" x14ac:dyDescent="0.3">
      <c r="A557" s="19">
        <v>597</v>
      </c>
      <c r="B557" s="31" t="s">
        <v>2464</v>
      </c>
      <c r="C557" s="32" t="s">
        <v>2434</v>
      </c>
      <c r="D557" s="24" t="s">
        <v>1442</v>
      </c>
      <c r="E557" s="33" t="s">
        <v>2435</v>
      </c>
      <c r="F557" s="33">
        <v>5206</v>
      </c>
      <c r="G557" s="33" t="s">
        <v>2129</v>
      </c>
      <c r="H557" s="33" t="s">
        <v>1445</v>
      </c>
      <c r="I557" s="33">
        <v>201309</v>
      </c>
      <c r="J557" s="34">
        <v>78561502</v>
      </c>
      <c r="K557" s="35">
        <v>5176900</v>
      </c>
      <c r="L557" s="36">
        <v>29</v>
      </c>
      <c r="M557" s="37">
        <v>79889459.380848333</v>
      </c>
      <c r="N557" s="38">
        <v>51769000</v>
      </c>
      <c r="O557" s="19" t="s">
        <v>2130</v>
      </c>
      <c r="P557" s="172">
        <f t="shared" si="16"/>
        <v>46592100</v>
      </c>
      <c r="Q557" s="135">
        <f t="shared" si="17"/>
        <v>133885.3448275862</v>
      </c>
    </row>
    <row r="558" spans="1:17" x14ac:dyDescent="0.3">
      <c r="A558" s="19">
        <v>639</v>
      </c>
      <c r="B558" s="31" t="s">
        <v>2465</v>
      </c>
      <c r="C558" s="32" t="s">
        <v>2466</v>
      </c>
      <c r="D558" s="24" t="s">
        <v>1442</v>
      </c>
      <c r="E558" s="33" t="s">
        <v>2467</v>
      </c>
      <c r="F558" s="33">
        <v>5209</v>
      </c>
      <c r="G558" s="33" t="s">
        <v>2206</v>
      </c>
      <c r="H558" s="33" t="s">
        <v>1445</v>
      </c>
      <c r="I558" s="33">
        <v>201202</v>
      </c>
      <c r="J558" s="34">
        <v>3897600</v>
      </c>
      <c r="K558" s="35">
        <v>269600</v>
      </c>
      <c r="L558" s="36">
        <v>28</v>
      </c>
      <c r="M558" s="37">
        <v>4404508.6442374587</v>
      </c>
      <c r="N558" s="38">
        <v>2696000</v>
      </c>
      <c r="O558" s="19" t="s">
        <v>2130</v>
      </c>
      <c r="P558" s="172">
        <f t="shared" si="16"/>
        <v>2426400</v>
      </c>
      <c r="Q558" s="135">
        <f t="shared" si="17"/>
        <v>7221.4285714285716</v>
      </c>
    </row>
    <row r="559" spans="1:17" x14ac:dyDescent="0.3">
      <c r="A559" s="19">
        <v>648</v>
      </c>
      <c r="B559" s="31" t="s">
        <v>2468</v>
      </c>
      <c r="C559" s="32" t="s">
        <v>2469</v>
      </c>
      <c r="D559" s="24" t="s">
        <v>1442</v>
      </c>
      <c r="E559" s="33" t="s">
        <v>1611</v>
      </c>
      <c r="F559" s="33">
        <v>5209</v>
      </c>
      <c r="G559" s="33" t="s">
        <v>2206</v>
      </c>
      <c r="H559" s="33" t="s">
        <v>1445</v>
      </c>
      <c r="I559" s="33">
        <v>200705</v>
      </c>
      <c r="J559" s="34">
        <v>4946240</v>
      </c>
      <c r="K559" s="35">
        <v>208500</v>
      </c>
      <c r="L559" s="36">
        <v>23</v>
      </c>
      <c r="M559" s="37">
        <v>5429482.6103357226</v>
      </c>
      <c r="N559" s="38">
        <v>2085000</v>
      </c>
      <c r="O559" s="19" t="s">
        <v>2130</v>
      </c>
      <c r="P559" s="172">
        <f t="shared" si="16"/>
        <v>1876500</v>
      </c>
      <c r="Q559" s="135">
        <f t="shared" si="17"/>
        <v>6798.913043478261</v>
      </c>
    </row>
    <row r="560" spans="1:17" x14ac:dyDescent="0.3">
      <c r="A560" s="19">
        <v>649</v>
      </c>
      <c r="B560" s="31" t="s">
        <v>2470</v>
      </c>
      <c r="C560" s="32" t="s">
        <v>2471</v>
      </c>
      <c r="D560" s="24" t="s">
        <v>1442</v>
      </c>
      <c r="E560" s="33"/>
      <c r="F560" s="33">
        <v>5203</v>
      </c>
      <c r="G560" s="33" t="s">
        <v>2188</v>
      </c>
      <c r="H560" s="33" t="s">
        <v>1445</v>
      </c>
      <c r="I560" s="33">
        <v>200906</v>
      </c>
      <c r="J560" s="34">
        <v>315521</v>
      </c>
      <c r="K560" s="35">
        <v>16700</v>
      </c>
      <c r="L560" s="36">
        <v>25</v>
      </c>
      <c r="M560" s="37">
        <v>329376.74038635578</v>
      </c>
      <c r="N560" s="38">
        <v>167000</v>
      </c>
      <c r="O560" s="19" t="s">
        <v>2130</v>
      </c>
      <c r="P560" s="172">
        <f t="shared" si="16"/>
        <v>150300</v>
      </c>
      <c r="Q560" s="135">
        <f t="shared" si="17"/>
        <v>501</v>
      </c>
    </row>
    <row r="561" spans="1:17" x14ac:dyDescent="0.3">
      <c r="A561" s="19">
        <v>652</v>
      </c>
      <c r="B561" s="31" t="s">
        <v>2472</v>
      </c>
      <c r="C561" s="32" t="s">
        <v>2473</v>
      </c>
      <c r="D561" s="24" t="s">
        <v>1442</v>
      </c>
      <c r="E561" s="33"/>
      <c r="F561" s="33">
        <v>5212</v>
      </c>
      <c r="G561" s="33" t="s">
        <v>2185</v>
      </c>
      <c r="H561" s="33" t="s">
        <v>1445</v>
      </c>
      <c r="I561" s="33">
        <v>196208</v>
      </c>
      <c r="J561" s="34">
        <v>61010</v>
      </c>
      <c r="K561" s="35">
        <v>0</v>
      </c>
      <c r="L561" s="36">
        <v>10</v>
      </c>
      <c r="M561" s="35">
        <v>30000000</v>
      </c>
      <c r="N561" s="38">
        <v>3645000</v>
      </c>
      <c r="O561" s="19" t="s">
        <v>2130</v>
      </c>
      <c r="P561" s="172">
        <f t="shared" si="16"/>
        <v>3645000</v>
      </c>
      <c r="Q561" s="135">
        <f t="shared" si="17"/>
        <v>30375</v>
      </c>
    </row>
    <row r="562" spans="1:17" x14ac:dyDescent="0.3">
      <c r="A562" s="19">
        <v>653</v>
      </c>
      <c r="B562" s="31" t="s">
        <v>2474</v>
      </c>
      <c r="C562" s="32" t="s">
        <v>2475</v>
      </c>
      <c r="D562" s="24" t="s">
        <v>1442</v>
      </c>
      <c r="E562" s="33"/>
      <c r="F562" s="33">
        <v>5212</v>
      </c>
      <c r="G562" s="33" t="s">
        <v>2185</v>
      </c>
      <c r="H562" s="33" t="s">
        <v>1445</v>
      </c>
      <c r="I562" s="33">
        <v>196206</v>
      </c>
      <c r="J562" s="34">
        <v>60705</v>
      </c>
      <c r="K562" s="35">
        <v>0</v>
      </c>
      <c r="L562" s="36">
        <v>10</v>
      </c>
      <c r="M562" s="35">
        <v>30000000</v>
      </c>
      <c r="N562" s="38">
        <v>3645000</v>
      </c>
      <c r="O562" s="19" t="s">
        <v>2130</v>
      </c>
      <c r="P562" s="172">
        <f t="shared" si="16"/>
        <v>3645000</v>
      </c>
      <c r="Q562" s="135">
        <f t="shared" si="17"/>
        <v>30375</v>
      </c>
    </row>
    <row r="563" spans="1:17" x14ac:dyDescent="0.3">
      <c r="A563" s="19">
        <v>654</v>
      </c>
      <c r="B563" s="31" t="s">
        <v>2476</v>
      </c>
      <c r="C563" s="32" t="s">
        <v>2477</v>
      </c>
      <c r="D563" s="24" t="s">
        <v>1442</v>
      </c>
      <c r="E563" s="33" t="s">
        <v>2478</v>
      </c>
      <c r="F563" s="33">
        <v>5207</v>
      </c>
      <c r="G563" s="33" t="s">
        <v>2201</v>
      </c>
      <c r="H563" s="33" t="s">
        <v>1445</v>
      </c>
      <c r="I563" s="33">
        <v>200709</v>
      </c>
      <c r="J563" s="34">
        <v>6789481</v>
      </c>
      <c r="K563" s="35">
        <v>286200</v>
      </c>
      <c r="L563" s="36">
        <v>23</v>
      </c>
      <c r="M563" s="37">
        <v>7452806.378725009</v>
      </c>
      <c r="N563" s="38">
        <v>2862000</v>
      </c>
      <c r="O563" s="19" t="s">
        <v>2130</v>
      </c>
      <c r="P563" s="172">
        <f t="shared" si="16"/>
        <v>2575800</v>
      </c>
      <c r="Q563" s="135">
        <f t="shared" si="17"/>
        <v>9332.608695652174</v>
      </c>
    </row>
    <row r="564" spans="1:17" x14ac:dyDescent="0.3">
      <c r="A564" s="19">
        <v>656</v>
      </c>
      <c r="B564" s="31" t="s">
        <v>2479</v>
      </c>
      <c r="C564" s="32" t="s">
        <v>2480</v>
      </c>
      <c r="D564" s="24" t="s">
        <v>1442</v>
      </c>
      <c r="E564" s="33" t="s">
        <v>2196</v>
      </c>
      <c r="F564" s="33">
        <v>5209</v>
      </c>
      <c r="G564" s="33" t="s">
        <v>2206</v>
      </c>
      <c r="H564" s="33" t="s">
        <v>1445</v>
      </c>
      <c r="I564" s="33">
        <v>200302</v>
      </c>
      <c r="J564" s="34">
        <v>2258071</v>
      </c>
      <c r="K564" s="35">
        <v>921600</v>
      </c>
      <c r="L564" s="36">
        <v>19</v>
      </c>
      <c r="M564" s="37">
        <v>32000000</v>
      </c>
      <c r="N564" s="38">
        <v>9216000</v>
      </c>
      <c r="O564" s="19" t="s">
        <v>2130</v>
      </c>
      <c r="P564" s="172">
        <f t="shared" si="16"/>
        <v>8294400</v>
      </c>
      <c r="Q564" s="135">
        <f t="shared" si="17"/>
        <v>36378.947368421053</v>
      </c>
    </row>
    <row r="565" spans="1:17" x14ac:dyDescent="0.3">
      <c r="A565" s="19">
        <v>657</v>
      </c>
      <c r="B565" s="31" t="s">
        <v>2481</v>
      </c>
      <c r="C565" s="32" t="s">
        <v>2482</v>
      </c>
      <c r="D565" s="24" t="s">
        <v>1442</v>
      </c>
      <c r="E565" s="33" t="s">
        <v>2196</v>
      </c>
      <c r="F565" s="33">
        <v>5209</v>
      </c>
      <c r="G565" s="33" t="s">
        <v>2206</v>
      </c>
      <c r="H565" s="33" t="s">
        <v>1445</v>
      </c>
      <c r="I565" s="33">
        <v>200208</v>
      </c>
      <c r="J565" s="34">
        <v>10556631</v>
      </c>
      <c r="K565" s="35">
        <v>806400</v>
      </c>
      <c r="L565" s="36">
        <v>18</v>
      </c>
      <c r="M565" s="37">
        <v>32000000</v>
      </c>
      <c r="N565" s="38">
        <v>8064000</v>
      </c>
      <c r="O565" s="19" t="s">
        <v>2130</v>
      </c>
      <c r="P565" s="172">
        <f t="shared" si="16"/>
        <v>7257600</v>
      </c>
      <c r="Q565" s="135">
        <f t="shared" si="17"/>
        <v>33600</v>
      </c>
    </row>
    <row r="566" spans="1:17" x14ac:dyDescent="0.3">
      <c r="A566" s="19">
        <v>660</v>
      </c>
      <c r="B566" s="31" t="s">
        <v>2483</v>
      </c>
      <c r="C566" s="32" t="s">
        <v>2484</v>
      </c>
      <c r="D566" s="24" t="s">
        <v>1442</v>
      </c>
      <c r="E566" s="33"/>
      <c r="F566" s="33">
        <v>5221</v>
      </c>
      <c r="G566" s="33" t="s">
        <v>2199</v>
      </c>
      <c r="H566" s="33" t="s">
        <v>1445</v>
      </c>
      <c r="I566" s="33">
        <v>198011</v>
      </c>
      <c r="J566" s="34">
        <v>3167809</v>
      </c>
      <c r="K566" s="35">
        <v>0</v>
      </c>
      <c r="L566" s="36">
        <v>10</v>
      </c>
      <c r="M566" s="37">
        <v>32000000</v>
      </c>
      <c r="N566" s="38">
        <v>3072000</v>
      </c>
      <c r="O566" s="19" t="s">
        <v>2130</v>
      </c>
      <c r="P566" s="172">
        <f t="shared" si="16"/>
        <v>3072000</v>
      </c>
      <c r="Q566" s="135">
        <f t="shared" si="17"/>
        <v>25600</v>
      </c>
    </row>
    <row r="567" spans="1:17" x14ac:dyDescent="0.3">
      <c r="A567" s="19">
        <v>666</v>
      </c>
      <c r="B567" s="31" t="s">
        <v>2485</v>
      </c>
      <c r="C567" s="32" t="s">
        <v>2486</v>
      </c>
      <c r="D567" s="24" t="s">
        <v>1442</v>
      </c>
      <c r="E567" s="33"/>
      <c r="F567" s="33">
        <v>5209</v>
      </c>
      <c r="G567" s="33" t="s">
        <v>2206</v>
      </c>
      <c r="H567" s="33" t="s">
        <v>1445</v>
      </c>
      <c r="I567" s="33">
        <v>199212</v>
      </c>
      <c r="J567" s="34">
        <v>50510934</v>
      </c>
      <c r="K567" s="35">
        <v>409600</v>
      </c>
      <c r="L567" s="36">
        <v>10</v>
      </c>
      <c r="M567" s="37">
        <v>32000000</v>
      </c>
      <c r="N567" s="38">
        <v>4096000</v>
      </c>
      <c r="O567" s="19" t="s">
        <v>2130</v>
      </c>
      <c r="P567" s="172">
        <f t="shared" si="16"/>
        <v>3686400</v>
      </c>
      <c r="Q567" s="135">
        <f t="shared" si="17"/>
        <v>30720</v>
      </c>
    </row>
    <row r="568" spans="1:17" x14ac:dyDescent="0.3">
      <c r="A568" s="19">
        <v>667</v>
      </c>
      <c r="B568" s="31" t="s">
        <v>2487</v>
      </c>
      <c r="C568" s="32" t="s">
        <v>2488</v>
      </c>
      <c r="D568" s="24" t="s">
        <v>1442</v>
      </c>
      <c r="E568" s="33" t="s">
        <v>2489</v>
      </c>
      <c r="F568" s="33">
        <v>5209</v>
      </c>
      <c r="G568" s="33" t="s">
        <v>2206</v>
      </c>
      <c r="H568" s="33" t="s">
        <v>1445</v>
      </c>
      <c r="I568" s="33">
        <v>200412</v>
      </c>
      <c r="J568" s="34">
        <v>38562940</v>
      </c>
      <c r="K568" s="35">
        <v>1036800</v>
      </c>
      <c r="L568" s="36">
        <v>20</v>
      </c>
      <c r="M568" s="37">
        <v>32000000</v>
      </c>
      <c r="N568" s="38">
        <v>10368000</v>
      </c>
      <c r="O568" s="19" t="s">
        <v>2130</v>
      </c>
      <c r="P568" s="172">
        <f t="shared" si="16"/>
        <v>9331200</v>
      </c>
      <c r="Q568" s="135">
        <f t="shared" si="17"/>
        <v>38880</v>
      </c>
    </row>
    <row r="569" spans="1:17" x14ac:dyDescent="0.3">
      <c r="A569" s="19">
        <v>668</v>
      </c>
      <c r="B569" s="31" t="s">
        <v>2490</v>
      </c>
      <c r="C569" s="32" t="s">
        <v>2488</v>
      </c>
      <c r="D569" s="24" t="s">
        <v>1442</v>
      </c>
      <c r="E569" s="33" t="s">
        <v>2489</v>
      </c>
      <c r="F569" s="33">
        <v>5209</v>
      </c>
      <c r="G569" s="33" t="s">
        <v>2206</v>
      </c>
      <c r="H569" s="33" t="s">
        <v>1445</v>
      </c>
      <c r="I569" s="33">
        <v>200412</v>
      </c>
      <c r="J569" s="34">
        <v>38562940</v>
      </c>
      <c r="K569" s="35">
        <v>1036800</v>
      </c>
      <c r="L569" s="36">
        <v>20</v>
      </c>
      <c r="M569" s="37">
        <v>32000000</v>
      </c>
      <c r="N569" s="38">
        <v>10368000</v>
      </c>
      <c r="O569" s="19" t="s">
        <v>2130</v>
      </c>
      <c r="P569" s="172">
        <f t="shared" si="16"/>
        <v>9331200</v>
      </c>
      <c r="Q569" s="135">
        <f t="shared" si="17"/>
        <v>38880</v>
      </c>
    </row>
    <row r="570" spans="1:17" x14ac:dyDescent="0.3">
      <c r="A570" s="19">
        <v>670</v>
      </c>
      <c r="B570" s="31" t="s">
        <v>2491</v>
      </c>
      <c r="C570" s="32" t="s">
        <v>2492</v>
      </c>
      <c r="D570" s="24" t="s">
        <v>1442</v>
      </c>
      <c r="E570" s="33"/>
      <c r="F570" s="33">
        <v>5209</v>
      </c>
      <c r="G570" s="33" t="s">
        <v>2206</v>
      </c>
      <c r="H570" s="33" t="s">
        <v>1445</v>
      </c>
      <c r="I570" s="33">
        <v>201109</v>
      </c>
      <c r="J570" s="34">
        <v>30707228</v>
      </c>
      <c r="K570" s="35">
        <v>1843200</v>
      </c>
      <c r="L570" s="36">
        <v>27</v>
      </c>
      <c r="M570" s="37">
        <v>32000000</v>
      </c>
      <c r="N570" s="38">
        <v>18432000</v>
      </c>
      <c r="O570" s="19" t="s">
        <v>2130</v>
      </c>
      <c r="P570" s="172">
        <f t="shared" si="16"/>
        <v>16588800</v>
      </c>
      <c r="Q570" s="135">
        <f t="shared" si="17"/>
        <v>51200</v>
      </c>
    </row>
    <row r="571" spans="1:17" x14ac:dyDescent="0.3">
      <c r="A571" s="19">
        <v>671</v>
      </c>
      <c r="B571" s="31" t="s">
        <v>2493</v>
      </c>
      <c r="C571" s="32" t="s">
        <v>2492</v>
      </c>
      <c r="D571" s="24" t="s">
        <v>1442</v>
      </c>
      <c r="E571" s="33"/>
      <c r="F571" s="33">
        <v>5209</v>
      </c>
      <c r="G571" s="33" t="s">
        <v>2206</v>
      </c>
      <c r="H571" s="33" t="s">
        <v>1445</v>
      </c>
      <c r="I571" s="33">
        <v>201111</v>
      </c>
      <c r="J571" s="34">
        <v>30707228</v>
      </c>
      <c r="K571" s="35">
        <v>1843200</v>
      </c>
      <c r="L571" s="36">
        <v>27</v>
      </c>
      <c r="M571" s="37">
        <v>32000000</v>
      </c>
      <c r="N571" s="38">
        <v>18432000</v>
      </c>
      <c r="O571" s="19" t="s">
        <v>2130</v>
      </c>
      <c r="P571" s="172">
        <f t="shared" si="16"/>
        <v>16588800</v>
      </c>
      <c r="Q571" s="135">
        <f t="shared" si="17"/>
        <v>51200</v>
      </c>
    </row>
    <row r="572" spans="1:17" x14ac:dyDescent="0.3">
      <c r="A572" s="19">
        <v>680</v>
      </c>
      <c r="B572" s="31" t="s">
        <v>2494</v>
      </c>
      <c r="C572" s="32" t="s">
        <v>2495</v>
      </c>
      <c r="D572" s="24" t="s">
        <v>1442</v>
      </c>
      <c r="E572" s="33"/>
      <c r="F572" s="33">
        <v>5209</v>
      </c>
      <c r="G572" s="33" t="s">
        <v>2206</v>
      </c>
      <c r="H572" s="33" t="s">
        <v>1445</v>
      </c>
      <c r="I572" s="33">
        <v>197412</v>
      </c>
      <c r="J572" s="34">
        <v>1172158</v>
      </c>
      <c r="K572" s="35">
        <v>0</v>
      </c>
      <c r="L572" s="36">
        <v>10</v>
      </c>
      <c r="M572" s="37">
        <v>32000000</v>
      </c>
      <c r="N572" s="38">
        <v>3072000</v>
      </c>
      <c r="O572" s="19" t="s">
        <v>2130</v>
      </c>
      <c r="P572" s="172">
        <f t="shared" si="16"/>
        <v>3072000</v>
      </c>
      <c r="Q572" s="135">
        <f t="shared" si="17"/>
        <v>25600</v>
      </c>
    </row>
    <row r="573" spans="1:17" x14ac:dyDescent="0.3">
      <c r="A573" s="19">
        <v>681</v>
      </c>
      <c r="B573" s="31" t="s">
        <v>2496</v>
      </c>
      <c r="C573" s="32" t="s">
        <v>2497</v>
      </c>
      <c r="D573" s="24" t="s">
        <v>1442</v>
      </c>
      <c r="E573" s="33"/>
      <c r="F573" s="33">
        <v>5209</v>
      </c>
      <c r="G573" s="33" t="s">
        <v>2206</v>
      </c>
      <c r="H573" s="33" t="s">
        <v>1445</v>
      </c>
      <c r="I573" s="33">
        <v>198301</v>
      </c>
      <c r="J573" s="34">
        <v>855275</v>
      </c>
      <c r="K573" s="35">
        <v>0</v>
      </c>
      <c r="L573" s="36">
        <v>10</v>
      </c>
      <c r="M573" s="37">
        <v>32000000</v>
      </c>
      <c r="N573" s="38">
        <v>3072000</v>
      </c>
      <c r="O573" s="19" t="s">
        <v>2130</v>
      </c>
      <c r="P573" s="172">
        <f t="shared" si="16"/>
        <v>3072000</v>
      </c>
      <c r="Q573" s="135">
        <f t="shared" si="17"/>
        <v>25600</v>
      </c>
    </row>
    <row r="574" spans="1:17" x14ac:dyDescent="0.3">
      <c r="A574" s="19">
        <v>686</v>
      </c>
      <c r="B574" s="31" t="s">
        <v>2498</v>
      </c>
      <c r="C574" s="32" t="s">
        <v>2499</v>
      </c>
      <c r="D574" s="24" t="s">
        <v>1442</v>
      </c>
      <c r="E574" s="33" t="s">
        <v>2174</v>
      </c>
      <c r="F574" s="33">
        <v>5221</v>
      </c>
      <c r="G574" s="33" t="s">
        <v>2199</v>
      </c>
      <c r="H574" s="33" t="s">
        <v>1445</v>
      </c>
      <c r="I574" s="33">
        <v>201310</v>
      </c>
      <c r="J574" s="34">
        <v>771930656</v>
      </c>
      <c r="K574" s="35">
        <v>50866700</v>
      </c>
      <c r="L574" s="36">
        <v>29</v>
      </c>
      <c r="M574" s="37">
        <v>784978917.37537825</v>
      </c>
      <c r="N574" s="38">
        <v>508667000</v>
      </c>
      <c r="O574" s="19" t="s">
        <v>2130</v>
      </c>
      <c r="P574" s="172">
        <f t="shared" si="16"/>
        <v>457800300</v>
      </c>
      <c r="Q574" s="135">
        <f t="shared" si="17"/>
        <v>1315518.1034482757</v>
      </c>
    </row>
    <row r="575" spans="1:17" x14ac:dyDescent="0.3">
      <c r="A575" s="19">
        <v>696</v>
      </c>
      <c r="B575" s="31" t="s">
        <v>2500</v>
      </c>
      <c r="C575" s="32" t="s">
        <v>2501</v>
      </c>
      <c r="D575" s="24" t="s">
        <v>1442</v>
      </c>
      <c r="E575" s="33"/>
      <c r="F575" s="33">
        <v>5209</v>
      </c>
      <c r="G575" s="33" t="s">
        <v>2206</v>
      </c>
      <c r="H575" s="33" t="s">
        <v>1445</v>
      </c>
      <c r="I575" s="33">
        <v>200404</v>
      </c>
      <c r="J575" s="34">
        <v>5493282</v>
      </c>
      <c r="K575" s="35">
        <v>160600</v>
      </c>
      <c r="L575" s="36">
        <v>20</v>
      </c>
      <c r="M575" s="37">
        <v>5574310.6391881993</v>
      </c>
      <c r="N575" s="38">
        <v>1606000</v>
      </c>
      <c r="O575" s="19" t="s">
        <v>2130</v>
      </c>
      <c r="P575" s="172">
        <f t="shared" si="16"/>
        <v>1445400</v>
      </c>
      <c r="Q575" s="135">
        <f t="shared" si="17"/>
        <v>6022.5</v>
      </c>
    </row>
    <row r="576" spans="1:17" x14ac:dyDescent="0.3">
      <c r="A576" s="19">
        <v>697</v>
      </c>
      <c r="B576" s="31" t="s">
        <v>2502</v>
      </c>
      <c r="C576" s="32" t="s">
        <v>2503</v>
      </c>
      <c r="D576" s="24" t="s">
        <v>1442</v>
      </c>
      <c r="E576" s="33"/>
      <c r="F576" s="33">
        <v>5209</v>
      </c>
      <c r="G576" s="33" t="s">
        <v>2206</v>
      </c>
      <c r="H576" s="33" t="s">
        <v>1445</v>
      </c>
      <c r="I576" s="33">
        <v>200411</v>
      </c>
      <c r="J576" s="34">
        <v>5399806</v>
      </c>
      <c r="K576" s="35">
        <v>157900</v>
      </c>
      <c r="L576" s="36">
        <v>20</v>
      </c>
      <c r="M576" s="37">
        <v>5479455.8217386752</v>
      </c>
      <c r="N576" s="38">
        <v>1579000</v>
      </c>
      <c r="O576" s="19" t="s">
        <v>2130</v>
      </c>
      <c r="P576" s="172">
        <f t="shared" si="16"/>
        <v>1421100</v>
      </c>
      <c r="Q576" s="135">
        <f t="shared" si="17"/>
        <v>5921.25</v>
      </c>
    </row>
    <row r="577" spans="1:17" x14ac:dyDescent="0.3">
      <c r="A577" s="19">
        <v>699</v>
      </c>
      <c r="B577" s="31" t="s">
        <v>2504</v>
      </c>
      <c r="C577" s="32" t="s">
        <v>2505</v>
      </c>
      <c r="D577" s="24" t="s">
        <v>1442</v>
      </c>
      <c r="E577" s="33"/>
      <c r="F577" s="33">
        <v>5203</v>
      </c>
      <c r="G577" s="33" t="s">
        <v>2188</v>
      </c>
      <c r="H577" s="33" t="s">
        <v>1445</v>
      </c>
      <c r="I577" s="33">
        <v>199406</v>
      </c>
      <c r="J577" s="34">
        <v>26173810</v>
      </c>
      <c r="K577" s="35">
        <v>134400</v>
      </c>
      <c r="L577" s="36">
        <v>10</v>
      </c>
      <c r="M577" s="37">
        <v>14000000</v>
      </c>
      <c r="N577" s="38">
        <v>1344000</v>
      </c>
      <c r="O577" s="19" t="s">
        <v>2130</v>
      </c>
      <c r="P577" s="172">
        <f t="shared" si="16"/>
        <v>1209600</v>
      </c>
      <c r="Q577" s="135">
        <f t="shared" si="17"/>
        <v>10080</v>
      </c>
    </row>
    <row r="578" spans="1:17" x14ac:dyDescent="0.3">
      <c r="A578" s="19">
        <v>700</v>
      </c>
      <c r="B578" s="31" t="s">
        <v>2506</v>
      </c>
      <c r="C578" s="32" t="s">
        <v>2507</v>
      </c>
      <c r="D578" s="24" t="s">
        <v>1442</v>
      </c>
      <c r="E578" s="33" t="s">
        <v>2263</v>
      </c>
      <c r="F578" s="33">
        <v>5203</v>
      </c>
      <c r="G578" s="33" t="s">
        <v>2188</v>
      </c>
      <c r="H578" s="33" t="s">
        <v>1445</v>
      </c>
      <c r="I578" s="33">
        <v>201108</v>
      </c>
      <c r="J578" s="34">
        <v>13527540</v>
      </c>
      <c r="K578" s="35">
        <v>919200</v>
      </c>
      <c r="L578" s="36">
        <v>27</v>
      </c>
      <c r="M578" s="37">
        <v>14184176.136305144</v>
      </c>
      <c r="N578" s="38">
        <v>9192000</v>
      </c>
      <c r="O578" s="19" t="s">
        <v>2130</v>
      </c>
      <c r="P578" s="172">
        <f t="shared" si="16"/>
        <v>8272800</v>
      </c>
      <c r="Q578" s="135">
        <f t="shared" si="17"/>
        <v>25533.333333333332</v>
      </c>
    </row>
    <row r="579" spans="1:17" x14ac:dyDescent="0.3">
      <c r="A579" s="19">
        <v>701</v>
      </c>
      <c r="B579" s="31" t="s">
        <v>2508</v>
      </c>
      <c r="C579" s="32" t="s">
        <v>2509</v>
      </c>
      <c r="D579" s="24" t="s">
        <v>1442</v>
      </c>
      <c r="E579" s="33"/>
      <c r="F579" s="33">
        <v>5209</v>
      </c>
      <c r="G579" s="33" t="s">
        <v>2206</v>
      </c>
      <c r="H579" s="33" t="s">
        <v>1445</v>
      </c>
      <c r="I579" s="33">
        <v>201212</v>
      </c>
      <c r="J579" s="34">
        <v>23679660</v>
      </c>
      <c r="K579" s="35">
        <v>1637700</v>
      </c>
      <c r="L579" s="36">
        <v>28</v>
      </c>
      <c r="M579" s="37">
        <v>26759356.312244449</v>
      </c>
      <c r="N579" s="38">
        <v>16377000</v>
      </c>
      <c r="O579" s="19" t="s">
        <v>2130</v>
      </c>
      <c r="P579" s="172">
        <f t="shared" ref="P579:P642" si="18">+(N579-K579)</f>
        <v>14739300</v>
      </c>
      <c r="Q579" s="135">
        <f t="shared" ref="Q579:Q642" si="19">+(P579/L579)/12</f>
        <v>43866.96428571429</v>
      </c>
    </row>
    <row r="580" spans="1:17" ht="26" x14ac:dyDescent="0.3">
      <c r="A580" s="19">
        <v>703</v>
      </c>
      <c r="B580" s="31" t="s">
        <v>2510</v>
      </c>
      <c r="C580" s="32" t="s">
        <v>2511</v>
      </c>
      <c r="D580" s="24" t="s">
        <v>1442</v>
      </c>
      <c r="E580" s="33"/>
      <c r="F580" s="33">
        <v>5209</v>
      </c>
      <c r="G580" s="33" t="s">
        <v>2206</v>
      </c>
      <c r="H580" s="33" t="s">
        <v>1445</v>
      </c>
      <c r="I580" s="33">
        <v>201201</v>
      </c>
      <c r="J580" s="34">
        <v>2115028</v>
      </c>
      <c r="K580" s="35">
        <v>146300</v>
      </c>
      <c r="L580" s="36">
        <v>28</v>
      </c>
      <c r="M580" s="37">
        <v>2390101.3723327848</v>
      </c>
      <c r="N580" s="38">
        <v>1463000</v>
      </c>
      <c r="O580" s="19" t="s">
        <v>2130</v>
      </c>
      <c r="P580" s="172">
        <f t="shared" si="18"/>
        <v>1316700</v>
      </c>
      <c r="Q580" s="135">
        <f t="shared" si="19"/>
        <v>3918.75</v>
      </c>
    </row>
    <row r="581" spans="1:17" x14ac:dyDescent="0.3">
      <c r="A581" s="19">
        <v>704</v>
      </c>
      <c r="B581" s="31" t="s">
        <v>2512</v>
      </c>
      <c r="C581" s="32" t="s">
        <v>2513</v>
      </c>
      <c r="D581" s="24" t="s">
        <v>1442</v>
      </c>
      <c r="E581" s="33"/>
      <c r="F581" s="33">
        <v>5209</v>
      </c>
      <c r="G581" s="33" t="s">
        <v>2206</v>
      </c>
      <c r="H581" s="33" t="s">
        <v>1445</v>
      </c>
      <c r="I581" s="33">
        <v>201207</v>
      </c>
      <c r="J581" s="34">
        <v>2323570</v>
      </c>
      <c r="K581" s="35">
        <v>160700</v>
      </c>
      <c r="L581" s="36">
        <v>28</v>
      </c>
      <c r="M581" s="37">
        <v>2625765.6379543389</v>
      </c>
      <c r="N581" s="38">
        <v>1607000</v>
      </c>
      <c r="O581" s="19" t="s">
        <v>2130</v>
      </c>
      <c r="P581" s="172">
        <f t="shared" si="18"/>
        <v>1446300</v>
      </c>
      <c r="Q581" s="135">
        <f t="shared" si="19"/>
        <v>4304.4642857142853</v>
      </c>
    </row>
    <row r="582" spans="1:17" x14ac:dyDescent="0.3">
      <c r="A582" s="19">
        <v>705</v>
      </c>
      <c r="B582" s="31" t="s">
        <v>2514</v>
      </c>
      <c r="C582" s="32" t="s">
        <v>2513</v>
      </c>
      <c r="D582" s="24" t="s">
        <v>1442</v>
      </c>
      <c r="E582" s="33"/>
      <c r="F582" s="33">
        <v>5209</v>
      </c>
      <c r="G582" s="33" t="s">
        <v>2206</v>
      </c>
      <c r="H582" s="33" t="s">
        <v>1445</v>
      </c>
      <c r="I582" s="33">
        <v>201209</v>
      </c>
      <c r="J582" s="34">
        <v>2191588</v>
      </c>
      <c r="K582" s="35">
        <v>151600</v>
      </c>
      <c r="L582" s="36">
        <v>28</v>
      </c>
      <c r="M582" s="37">
        <v>2476618.5064160204</v>
      </c>
      <c r="N582" s="38">
        <v>1516000</v>
      </c>
      <c r="O582" s="19" t="s">
        <v>2130</v>
      </c>
      <c r="P582" s="172">
        <f t="shared" si="18"/>
        <v>1364400</v>
      </c>
      <c r="Q582" s="135">
        <f t="shared" si="19"/>
        <v>4060.7142857142858</v>
      </c>
    </row>
    <row r="583" spans="1:17" x14ac:dyDescent="0.3">
      <c r="A583" s="19">
        <v>706</v>
      </c>
      <c r="B583" s="31" t="s">
        <v>2515</v>
      </c>
      <c r="C583" s="32" t="s">
        <v>2513</v>
      </c>
      <c r="D583" s="24" t="s">
        <v>1442</v>
      </c>
      <c r="E583" s="33"/>
      <c r="F583" s="33">
        <v>5209</v>
      </c>
      <c r="G583" s="33" t="s">
        <v>2206</v>
      </c>
      <c r="H583" s="33" t="s">
        <v>1445</v>
      </c>
      <c r="I583" s="33">
        <v>201203</v>
      </c>
      <c r="J583" s="34">
        <v>2323570</v>
      </c>
      <c r="K583" s="35">
        <v>160700</v>
      </c>
      <c r="L583" s="36">
        <v>28</v>
      </c>
      <c r="M583" s="37">
        <v>2625765.6379543389</v>
      </c>
      <c r="N583" s="38">
        <v>1607000</v>
      </c>
      <c r="O583" s="19" t="s">
        <v>2130</v>
      </c>
      <c r="P583" s="172">
        <f t="shared" si="18"/>
        <v>1446300</v>
      </c>
      <c r="Q583" s="135">
        <f t="shared" si="19"/>
        <v>4304.4642857142853</v>
      </c>
    </row>
    <row r="584" spans="1:17" x14ac:dyDescent="0.3">
      <c r="A584" s="19">
        <v>707</v>
      </c>
      <c r="B584" s="31" t="s">
        <v>2516</v>
      </c>
      <c r="C584" s="32" t="s">
        <v>2513</v>
      </c>
      <c r="D584" s="24" t="s">
        <v>1442</v>
      </c>
      <c r="E584" s="33"/>
      <c r="F584" s="33">
        <v>5209</v>
      </c>
      <c r="G584" s="33" t="s">
        <v>2206</v>
      </c>
      <c r="H584" s="33" t="s">
        <v>1445</v>
      </c>
      <c r="I584" s="33">
        <v>201204</v>
      </c>
      <c r="J584" s="34">
        <v>2191588</v>
      </c>
      <c r="K584" s="35">
        <v>151600</v>
      </c>
      <c r="L584" s="36">
        <v>28</v>
      </c>
      <c r="M584" s="37">
        <v>2476618.5064160204</v>
      </c>
      <c r="N584" s="38">
        <v>1516000</v>
      </c>
      <c r="O584" s="19" t="s">
        <v>2130</v>
      </c>
      <c r="P584" s="172">
        <f t="shared" si="18"/>
        <v>1364400</v>
      </c>
      <c r="Q584" s="135">
        <f t="shared" si="19"/>
        <v>4060.7142857142858</v>
      </c>
    </row>
    <row r="585" spans="1:17" x14ac:dyDescent="0.3">
      <c r="A585" s="19">
        <v>708</v>
      </c>
      <c r="B585" s="31" t="s">
        <v>2517</v>
      </c>
      <c r="C585" s="32" t="s">
        <v>2513</v>
      </c>
      <c r="D585" s="24" t="s">
        <v>1442</v>
      </c>
      <c r="E585" s="33"/>
      <c r="F585" s="33">
        <v>5209</v>
      </c>
      <c r="G585" s="33" t="s">
        <v>2206</v>
      </c>
      <c r="H585" s="33" t="s">
        <v>1445</v>
      </c>
      <c r="I585" s="33">
        <v>201204</v>
      </c>
      <c r="J585" s="34">
        <v>2323570</v>
      </c>
      <c r="K585" s="35">
        <v>160700</v>
      </c>
      <c r="L585" s="36">
        <v>28</v>
      </c>
      <c r="M585" s="37">
        <v>2625765.6379543389</v>
      </c>
      <c r="N585" s="38">
        <v>1607000</v>
      </c>
      <c r="O585" s="19" t="s">
        <v>2130</v>
      </c>
      <c r="P585" s="172">
        <f t="shared" si="18"/>
        <v>1446300</v>
      </c>
      <c r="Q585" s="135">
        <f t="shared" si="19"/>
        <v>4304.4642857142853</v>
      </c>
    </row>
    <row r="586" spans="1:17" x14ac:dyDescent="0.3">
      <c r="A586" s="19">
        <v>709</v>
      </c>
      <c r="B586" s="31" t="s">
        <v>2518</v>
      </c>
      <c r="C586" s="32" t="s">
        <v>2513</v>
      </c>
      <c r="D586" s="24" t="s">
        <v>1442</v>
      </c>
      <c r="E586" s="33"/>
      <c r="F586" s="33">
        <v>5209</v>
      </c>
      <c r="G586" s="33" t="s">
        <v>2206</v>
      </c>
      <c r="H586" s="33" t="s">
        <v>1445</v>
      </c>
      <c r="I586" s="33">
        <v>201205</v>
      </c>
      <c r="J586" s="34">
        <v>2270210</v>
      </c>
      <c r="K586" s="35">
        <v>157100</v>
      </c>
      <c r="L586" s="36">
        <v>28</v>
      </c>
      <c r="M586" s="37">
        <v>2565465.8172296588</v>
      </c>
      <c r="N586" s="38">
        <v>1571000</v>
      </c>
      <c r="O586" s="19" t="s">
        <v>2130</v>
      </c>
      <c r="P586" s="172">
        <f t="shared" si="18"/>
        <v>1413900</v>
      </c>
      <c r="Q586" s="135">
        <f t="shared" si="19"/>
        <v>4208.0357142857147</v>
      </c>
    </row>
    <row r="587" spans="1:17" x14ac:dyDescent="0.3">
      <c r="A587" s="19">
        <v>710</v>
      </c>
      <c r="B587" s="31" t="s">
        <v>2519</v>
      </c>
      <c r="C587" s="32" t="s">
        <v>2513</v>
      </c>
      <c r="D587" s="24" t="s">
        <v>1442</v>
      </c>
      <c r="E587" s="33"/>
      <c r="F587" s="33">
        <v>5209</v>
      </c>
      <c r="G587" s="33" t="s">
        <v>2206</v>
      </c>
      <c r="H587" s="33" t="s">
        <v>1445</v>
      </c>
      <c r="I587" s="33">
        <v>201205</v>
      </c>
      <c r="J587" s="34">
        <v>2270210</v>
      </c>
      <c r="K587" s="35">
        <v>157100</v>
      </c>
      <c r="L587" s="36">
        <v>28</v>
      </c>
      <c r="M587" s="37">
        <v>2565465.8172296588</v>
      </c>
      <c r="N587" s="38">
        <v>1571000</v>
      </c>
      <c r="O587" s="19" t="s">
        <v>2130</v>
      </c>
      <c r="P587" s="172">
        <f t="shared" si="18"/>
        <v>1413900</v>
      </c>
      <c r="Q587" s="135">
        <f t="shared" si="19"/>
        <v>4208.0357142857147</v>
      </c>
    </row>
    <row r="588" spans="1:17" x14ac:dyDescent="0.3">
      <c r="A588" s="19">
        <v>711</v>
      </c>
      <c r="B588" s="31" t="s">
        <v>2520</v>
      </c>
      <c r="C588" s="32" t="s">
        <v>2513</v>
      </c>
      <c r="D588" s="24" t="s">
        <v>1442</v>
      </c>
      <c r="E588" s="33"/>
      <c r="F588" s="33">
        <v>5209</v>
      </c>
      <c r="G588" s="33" t="s">
        <v>2206</v>
      </c>
      <c r="H588" s="33" t="s">
        <v>1445</v>
      </c>
      <c r="I588" s="33">
        <v>201205</v>
      </c>
      <c r="J588" s="34">
        <v>2270210</v>
      </c>
      <c r="K588" s="35">
        <v>157100</v>
      </c>
      <c r="L588" s="36">
        <v>28</v>
      </c>
      <c r="M588" s="37">
        <v>2565465.8172296588</v>
      </c>
      <c r="N588" s="38">
        <v>1571000</v>
      </c>
      <c r="O588" s="19" t="s">
        <v>2130</v>
      </c>
      <c r="P588" s="172">
        <f t="shared" si="18"/>
        <v>1413900</v>
      </c>
      <c r="Q588" s="135">
        <f t="shared" si="19"/>
        <v>4208.0357142857147</v>
      </c>
    </row>
    <row r="589" spans="1:17" x14ac:dyDescent="0.3">
      <c r="A589" s="19">
        <v>712</v>
      </c>
      <c r="B589" s="31" t="s">
        <v>2521</v>
      </c>
      <c r="C589" s="32" t="s">
        <v>2513</v>
      </c>
      <c r="D589" s="24" t="s">
        <v>1442</v>
      </c>
      <c r="E589" s="33"/>
      <c r="F589" s="33">
        <v>5209</v>
      </c>
      <c r="G589" s="33" t="s">
        <v>2206</v>
      </c>
      <c r="H589" s="33" t="s">
        <v>1445</v>
      </c>
      <c r="I589" s="33">
        <v>201211</v>
      </c>
      <c r="J589" s="34">
        <v>2147392</v>
      </c>
      <c r="K589" s="35">
        <v>148600</v>
      </c>
      <c r="L589" s="36">
        <v>28</v>
      </c>
      <c r="M589" s="37">
        <v>2426674.5244679707</v>
      </c>
      <c r="N589" s="38">
        <v>1486000</v>
      </c>
      <c r="O589" s="19" t="s">
        <v>2130</v>
      </c>
      <c r="P589" s="172">
        <f t="shared" si="18"/>
        <v>1337400</v>
      </c>
      <c r="Q589" s="135">
        <f t="shared" si="19"/>
        <v>3980.3571428571431</v>
      </c>
    </row>
    <row r="590" spans="1:17" x14ac:dyDescent="0.3">
      <c r="A590" s="19">
        <v>713</v>
      </c>
      <c r="B590" s="31" t="s">
        <v>2522</v>
      </c>
      <c r="C590" s="32" t="s">
        <v>2513</v>
      </c>
      <c r="D590" s="24" t="s">
        <v>1442</v>
      </c>
      <c r="E590" s="33"/>
      <c r="F590" s="33">
        <v>5209</v>
      </c>
      <c r="G590" s="33" t="s">
        <v>2206</v>
      </c>
      <c r="H590" s="33" t="s">
        <v>1445</v>
      </c>
      <c r="I590" s="33">
        <v>201211</v>
      </c>
      <c r="J590" s="34">
        <v>2147392</v>
      </c>
      <c r="K590" s="35">
        <v>148600</v>
      </c>
      <c r="L590" s="36">
        <v>28</v>
      </c>
      <c r="M590" s="37">
        <v>2426674.5244679707</v>
      </c>
      <c r="N590" s="38">
        <v>1486000</v>
      </c>
      <c r="O590" s="19" t="s">
        <v>2130</v>
      </c>
      <c r="P590" s="172">
        <f t="shared" si="18"/>
        <v>1337400</v>
      </c>
      <c r="Q590" s="135">
        <f t="shared" si="19"/>
        <v>3980.3571428571431</v>
      </c>
    </row>
    <row r="591" spans="1:17" x14ac:dyDescent="0.3">
      <c r="A591" s="19">
        <v>714</v>
      </c>
      <c r="B591" s="31" t="s">
        <v>2523</v>
      </c>
      <c r="C591" s="32" t="s">
        <v>2513</v>
      </c>
      <c r="D591" s="24" t="s">
        <v>1442</v>
      </c>
      <c r="E591" s="33"/>
      <c r="F591" s="33">
        <v>5209</v>
      </c>
      <c r="G591" s="33" t="s">
        <v>2206</v>
      </c>
      <c r="H591" s="33" t="s">
        <v>1445</v>
      </c>
      <c r="I591" s="33">
        <v>201211</v>
      </c>
      <c r="J591" s="34">
        <v>2272848</v>
      </c>
      <c r="K591" s="35">
        <v>157200</v>
      </c>
      <c r="L591" s="36">
        <v>28</v>
      </c>
      <c r="M591" s="37">
        <v>2568446.9065675843</v>
      </c>
      <c r="N591" s="38">
        <v>1572000</v>
      </c>
      <c r="O591" s="19" t="s">
        <v>2130</v>
      </c>
      <c r="P591" s="172">
        <f t="shared" si="18"/>
        <v>1414800</v>
      </c>
      <c r="Q591" s="135">
        <f t="shared" si="19"/>
        <v>4210.7142857142853</v>
      </c>
    </row>
    <row r="592" spans="1:17" x14ac:dyDescent="0.3">
      <c r="A592" s="19">
        <v>715</v>
      </c>
      <c r="B592" s="31" t="s">
        <v>2524</v>
      </c>
      <c r="C592" s="32" t="s">
        <v>2525</v>
      </c>
      <c r="D592" s="24" t="s">
        <v>1442</v>
      </c>
      <c r="E592" s="33"/>
      <c r="F592" s="33">
        <v>5209</v>
      </c>
      <c r="G592" s="33" t="s">
        <v>2206</v>
      </c>
      <c r="H592" s="33" t="s">
        <v>1445</v>
      </c>
      <c r="I592" s="33">
        <v>201211</v>
      </c>
      <c r="J592" s="34">
        <v>2272848</v>
      </c>
      <c r="K592" s="35">
        <v>157200</v>
      </c>
      <c r="L592" s="36">
        <v>28</v>
      </c>
      <c r="M592" s="37">
        <v>2568446.9065675843</v>
      </c>
      <c r="N592" s="38">
        <v>1572000</v>
      </c>
      <c r="O592" s="19" t="s">
        <v>2130</v>
      </c>
      <c r="P592" s="172">
        <f t="shared" si="18"/>
        <v>1414800</v>
      </c>
      <c r="Q592" s="135">
        <f t="shared" si="19"/>
        <v>4210.7142857142853</v>
      </c>
    </row>
    <row r="593" spans="1:17" x14ac:dyDescent="0.3">
      <c r="A593" s="19">
        <v>716</v>
      </c>
      <c r="B593" s="31" t="s">
        <v>2526</v>
      </c>
      <c r="C593" s="32" t="s">
        <v>2513</v>
      </c>
      <c r="D593" s="24" t="s">
        <v>1442</v>
      </c>
      <c r="E593" s="33"/>
      <c r="F593" s="33">
        <v>5209</v>
      </c>
      <c r="G593" s="33" t="s">
        <v>2206</v>
      </c>
      <c r="H593" s="33" t="s">
        <v>1445</v>
      </c>
      <c r="I593" s="33">
        <v>201303</v>
      </c>
      <c r="J593" s="34">
        <v>1850477</v>
      </c>
      <c r="K593" s="35">
        <v>122000</v>
      </c>
      <c r="L593" s="36">
        <v>29</v>
      </c>
      <c r="M593" s="37">
        <v>1881756.3738368202</v>
      </c>
      <c r="N593" s="38">
        <v>1220000</v>
      </c>
      <c r="O593" s="19" t="s">
        <v>2130</v>
      </c>
      <c r="P593" s="172">
        <f t="shared" si="18"/>
        <v>1098000</v>
      </c>
      <c r="Q593" s="135">
        <f t="shared" si="19"/>
        <v>3155.1724137931033</v>
      </c>
    </row>
    <row r="594" spans="1:17" x14ac:dyDescent="0.3">
      <c r="A594" s="19">
        <v>717</v>
      </c>
      <c r="B594" s="31" t="s">
        <v>2527</v>
      </c>
      <c r="C594" s="32" t="s">
        <v>2513</v>
      </c>
      <c r="D594" s="24" t="s">
        <v>1442</v>
      </c>
      <c r="E594" s="33"/>
      <c r="F594" s="33">
        <v>5209</v>
      </c>
      <c r="G594" s="33" t="s">
        <v>2206</v>
      </c>
      <c r="H594" s="33" t="s">
        <v>1445</v>
      </c>
      <c r="I594" s="33">
        <v>201303</v>
      </c>
      <c r="J594" s="34">
        <v>1850479</v>
      </c>
      <c r="K594" s="35">
        <v>122000</v>
      </c>
      <c r="L594" s="36">
        <v>29</v>
      </c>
      <c r="M594" s="37">
        <v>1881758.407643643</v>
      </c>
      <c r="N594" s="38">
        <v>1220000</v>
      </c>
      <c r="O594" s="19" t="s">
        <v>2130</v>
      </c>
      <c r="P594" s="172">
        <f t="shared" si="18"/>
        <v>1098000</v>
      </c>
      <c r="Q594" s="135">
        <f t="shared" si="19"/>
        <v>3155.1724137931033</v>
      </c>
    </row>
    <row r="595" spans="1:17" x14ac:dyDescent="0.3">
      <c r="A595" s="19">
        <v>726</v>
      </c>
      <c r="B595" s="31" t="s">
        <v>2528</v>
      </c>
      <c r="C595" s="32" t="s">
        <v>2529</v>
      </c>
      <c r="D595" s="24" t="s">
        <v>1442</v>
      </c>
      <c r="E595" s="33" t="s">
        <v>2530</v>
      </c>
      <c r="F595" s="33">
        <v>5212</v>
      </c>
      <c r="G595" s="33" t="s">
        <v>2185</v>
      </c>
      <c r="H595" s="33" t="s">
        <v>1445</v>
      </c>
      <c r="I595" s="33">
        <v>200412</v>
      </c>
      <c r="J595" s="34">
        <v>475947353</v>
      </c>
      <c r="K595" s="35">
        <v>15648200</v>
      </c>
      <c r="L595" s="36">
        <v>20</v>
      </c>
      <c r="M595" s="37">
        <v>482967812.96160686</v>
      </c>
      <c r="N595" s="38">
        <v>156482000</v>
      </c>
      <c r="O595" s="19" t="s">
        <v>2130</v>
      </c>
      <c r="P595" s="172">
        <f t="shared" si="18"/>
        <v>140833800</v>
      </c>
      <c r="Q595" s="135">
        <f t="shared" si="19"/>
        <v>586807.5</v>
      </c>
    </row>
    <row r="596" spans="1:17" x14ac:dyDescent="0.3">
      <c r="A596" s="19">
        <v>736</v>
      </c>
      <c r="B596" s="31" t="s">
        <v>2531</v>
      </c>
      <c r="C596" s="32" t="s">
        <v>2532</v>
      </c>
      <c r="D596" s="24" t="s">
        <v>1442</v>
      </c>
      <c r="E596" s="33" t="s">
        <v>2174</v>
      </c>
      <c r="F596" s="33">
        <v>5206</v>
      </c>
      <c r="G596" s="33" t="s">
        <v>2129</v>
      </c>
      <c r="H596" s="33" t="s">
        <v>1445</v>
      </c>
      <c r="I596" s="33">
        <v>201210</v>
      </c>
      <c r="J596" s="34">
        <v>117571176</v>
      </c>
      <c r="K596" s="35">
        <v>9147600</v>
      </c>
      <c r="L596" s="36">
        <v>28</v>
      </c>
      <c r="M596" s="37">
        <v>132862084.61749884</v>
      </c>
      <c r="N596" s="38">
        <v>91476000</v>
      </c>
      <c r="O596" s="19" t="s">
        <v>2130</v>
      </c>
      <c r="P596" s="172">
        <f t="shared" si="18"/>
        <v>82328400</v>
      </c>
      <c r="Q596" s="135">
        <f t="shared" si="19"/>
        <v>245025</v>
      </c>
    </row>
    <row r="597" spans="1:17" x14ac:dyDescent="0.3">
      <c r="A597" s="19">
        <v>737</v>
      </c>
      <c r="B597" s="31" t="s">
        <v>2533</v>
      </c>
      <c r="C597" s="32" t="s">
        <v>2532</v>
      </c>
      <c r="D597" s="24" t="s">
        <v>1442</v>
      </c>
      <c r="E597" s="33" t="s">
        <v>2174</v>
      </c>
      <c r="F597" s="33">
        <v>5206</v>
      </c>
      <c r="G597" s="33" t="s">
        <v>2129</v>
      </c>
      <c r="H597" s="33" t="s">
        <v>1445</v>
      </c>
      <c r="I597" s="33">
        <v>201210</v>
      </c>
      <c r="J597" s="34">
        <v>117571176</v>
      </c>
      <c r="K597" s="35">
        <v>9147600</v>
      </c>
      <c r="L597" s="36">
        <v>28</v>
      </c>
      <c r="M597" s="37">
        <v>132862084.61749884</v>
      </c>
      <c r="N597" s="38">
        <v>91476000</v>
      </c>
      <c r="O597" s="19" t="s">
        <v>2130</v>
      </c>
      <c r="P597" s="172">
        <f t="shared" si="18"/>
        <v>82328400</v>
      </c>
      <c r="Q597" s="135">
        <f t="shared" si="19"/>
        <v>245025</v>
      </c>
    </row>
    <row r="598" spans="1:17" x14ac:dyDescent="0.3">
      <c r="A598" s="19">
        <v>738</v>
      </c>
      <c r="B598" s="31" t="s">
        <v>2534</v>
      </c>
      <c r="C598" s="32" t="s">
        <v>2532</v>
      </c>
      <c r="D598" s="24" t="s">
        <v>1442</v>
      </c>
      <c r="E598" s="33" t="s">
        <v>2174</v>
      </c>
      <c r="F598" s="33">
        <v>5206</v>
      </c>
      <c r="G598" s="33" t="s">
        <v>2129</v>
      </c>
      <c r="H598" s="33" t="s">
        <v>1445</v>
      </c>
      <c r="I598" s="33">
        <v>201210</v>
      </c>
      <c r="J598" s="34">
        <v>117571176</v>
      </c>
      <c r="K598" s="35">
        <v>9147600</v>
      </c>
      <c r="L598" s="36">
        <v>28</v>
      </c>
      <c r="M598" s="37">
        <v>132862084.61749884</v>
      </c>
      <c r="N598" s="38">
        <v>91476000</v>
      </c>
      <c r="O598" s="19" t="s">
        <v>2130</v>
      </c>
      <c r="P598" s="172">
        <f t="shared" si="18"/>
        <v>82328400</v>
      </c>
      <c r="Q598" s="135">
        <f t="shared" si="19"/>
        <v>245025</v>
      </c>
    </row>
    <row r="599" spans="1:17" x14ac:dyDescent="0.3">
      <c r="A599" s="19">
        <v>739</v>
      </c>
      <c r="B599" s="31" t="s">
        <v>2535</v>
      </c>
      <c r="C599" s="32" t="s">
        <v>2532</v>
      </c>
      <c r="D599" s="24" t="s">
        <v>1442</v>
      </c>
      <c r="E599" s="33" t="s">
        <v>2174</v>
      </c>
      <c r="F599" s="33">
        <v>5206</v>
      </c>
      <c r="G599" s="33" t="s">
        <v>2129</v>
      </c>
      <c r="H599" s="33" t="s">
        <v>1445</v>
      </c>
      <c r="I599" s="33">
        <v>201210</v>
      </c>
      <c r="J599" s="34">
        <v>117571176</v>
      </c>
      <c r="K599" s="35">
        <v>9147600</v>
      </c>
      <c r="L599" s="36">
        <v>28</v>
      </c>
      <c r="M599" s="37">
        <v>132862084.61749884</v>
      </c>
      <c r="N599" s="38">
        <v>91476000</v>
      </c>
      <c r="O599" s="19" t="s">
        <v>2130</v>
      </c>
      <c r="P599" s="172">
        <f t="shared" si="18"/>
        <v>82328400</v>
      </c>
      <c r="Q599" s="135">
        <f t="shared" si="19"/>
        <v>245025</v>
      </c>
    </row>
    <row r="600" spans="1:17" x14ac:dyDescent="0.3">
      <c r="A600" s="19">
        <v>740</v>
      </c>
      <c r="B600" s="31" t="s">
        <v>2536</v>
      </c>
      <c r="C600" s="32" t="s">
        <v>2532</v>
      </c>
      <c r="D600" s="24" t="s">
        <v>1442</v>
      </c>
      <c r="E600" s="33" t="s">
        <v>2174</v>
      </c>
      <c r="F600" s="33">
        <v>5206</v>
      </c>
      <c r="G600" s="33" t="s">
        <v>2129</v>
      </c>
      <c r="H600" s="33" t="s">
        <v>1445</v>
      </c>
      <c r="I600" s="33">
        <v>201210</v>
      </c>
      <c r="J600" s="34">
        <v>117571176</v>
      </c>
      <c r="K600" s="35">
        <v>9147600</v>
      </c>
      <c r="L600" s="36">
        <v>28</v>
      </c>
      <c r="M600" s="37">
        <v>132862084.61749884</v>
      </c>
      <c r="N600" s="38">
        <v>91476000</v>
      </c>
      <c r="O600" s="19" t="s">
        <v>2130</v>
      </c>
      <c r="P600" s="172">
        <f t="shared" si="18"/>
        <v>82328400</v>
      </c>
      <c r="Q600" s="135">
        <f t="shared" si="19"/>
        <v>245025</v>
      </c>
    </row>
    <row r="601" spans="1:17" x14ac:dyDescent="0.3">
      <c r="A601" s="19">
        <v>741</v>
      </c>
      <c r="B601" s="31" t="s">
        <v>2537</v>
      </c>
      <c r="C601" s="32" t="s">
        <v>2532</v>
      </c>
      <c r="D601" s="24" t="s">
        <v>1442</v>
      </c>
      <c r="E601" s="33" t="s">
        <v>2174</v>
      </c>
      <c r="F601" s="33">
        <v>5206</v>
      </c>
      <c r="G601" s="33" t="s">
        <v>2129</v>
      </c>
      <c r="H601" s="33" t="s">
        <v>1445</v>
      </c>
      <c r="I601" s="33">
        <v>201210</v>
      </c>
      <c r="J601" s="34">
        <v>117571175</v>
      </c>
      <c r="K601" s="35">
        <v>9147600</v>
      </c>
      <c r="L601" s="36">
        <v>28</v>
      </c>
      <c r="M601" s="37">
        <v>132862083.48744227</v>
      </c>
      <c r="N601" s="38">
        <v>91476000</v>
      </c>
      <c r="O601" s="19" t="s">
        <v>2130</v>
      </c>
      <c r="P601" s="172">
        <f t="shared" si="18"/>
        <v>82328400</v>
      </c>
      <c r="Q601" s="135">
        <f t="shared" si="19"/>
        <v>245025</v>
      </c>
    </row>
    <row r="602" spans="1:17" x14ac:dyDescent="0.3">
      <c r="A602" s="19">
        <v>742</v>
      </c>
      <c r="B602" s="31" t="s">
        <v>2538</v>
      </c>
      <c r="C602" s="32" t="s">
        <v>2532</v>
      </c>
      <c r="D602" s="24" t="s">
        <v>1442</v>
      </c>
      <c r="E602" s="33" t="s">
        <v>2174</v>
      </c>
      <c r="F602" s="33">
        <v>5206</v>
      </c>
      <c r="G602" s="33" t="s">
        <v>2129</v>
      </c>
      <c r="H602" s="33" t="s">
        <v>1445</v>
      </c>
      <c r="I602" s="33">
        <v>201210</v>
      </c>
      <c r="J602" s="34">
        <v>117571175</v>
      </c>
      <c r="K602" s="35">
        <v>9147600</v>
      </c>
      <c r="L602" s="36">
        <v>28</v>
      </c>
      <c r="M602" s="37">
        <v>132862083.48744227</v>
      </c>
      <c r="N602" s="38">
        <v>91476000</v>
      </c>
      <c r="O602" s="19" t="s">
        <v>2130</v>
      </c>
      <c r="P602" s="172">
        <f t="shared" si="18"/>
        <v>82328400</v>
      </c>
      <c r="Q602" s="135">
        <f t="shared" si="19"/>
        <v>245025</v>
      </c>
    </row>
    <row r="603" spans="1:17" x14ac:dyDescent="0.3">
      <c r="A603" s="19">
        <v>743</v>
      </c>
      <c r="B603" s="31" t="s">
        <v>2539</v>
      </c>
      <c r="C603" s="32" t="s">
        <v>2532</v>
      </c>
      <c r="D603" s="24" t="s">
        <v>1442</v>
      </c>
      <c r="E603" s="33" t="s">
        <v>2174</v>
      </c>
      <c r="F603" s="33">
        <v>5206</v>
      </c>
      <c r="G603" s="33" t="s">
        <v>2129</v>
      </c>
      <c r="H603" s="33" t="s">
        <v>1445</v>
      </c>
      <c r="I603" s="33">
        <v>201210</v>
      </c>
      <c r="J603" s="34">
        <v>117571175</v>
      </c>
      <c r="K603" s="35">
        <v>9147600</v>
      </c>
      <c r="L603" s="36">
        <v>28</v>
      </c>
      <c r="M603" s="37">
        <v>132862083.48744227</v>
      </c>
      <c r="N603" s="38">
        <v>91476000</v>
      </c>
      <c r="O603" s="19" t="s">
        <v>2130</v>
      </c>
      <c r="P603" s="172">
        <f t="shared" si="18"/>
        <v>82328400</v>
      </c>
      <c r="Q603" s="135">
        <f t="shared" si="19"/>
        <v>245025</v>
      </c>
    </row>
    <row r="604" spans="1:17" x14ac:dyDescent="0.3">
      <c r="A604" s="19">
        <v>744</v>
      </c>
      <c r="B604" s="31" t="s">
        <v>2540</v>
      </c>
      <c r="C604" s="32" t="s">
        <v>2532</v>
      </c>
      <c r="D604" s="24" t="s">
        <v>1442</v>
      </c>
      <c r="E604" s="33" t="s">
        <v>2174</v>
      </c>
      <c r="F604" s="33">
        <v>5206</v>
      </c>
      <c r="G604" s="33" t="s">
        <v>2129</v>
      </c>
      <c r="H604" s="33" t="s">
        <v>1445</v>
      </c>
      <c r="I604" s="33">
        <v>201210</v>
      </c>
      <c r="J604" s="34">
        <v>117571175</v>
      </c>
      <c r="K604" s="35">
        <v>9147600</v>
      </c>
      <c r="L604" s="36">
        <v>28</v>
      </c>
      <c r="M604" s="37">
        <v>132862083.48744227</v>
      </c>
      <c r="N604" s="38">
        <v>91476000</v>
      </c>
      <c r="O604" s="19" t="s">
        <v>2130</v>
      </c>
      <c r="P604" s="172">
        <f t="shared" si="18"/>
        <v>82328400</v>
      </c>
      <c r="Q604" s="135">
        <f t="shared" si="19"/>
        <v>245025</v>
      </c>
    </row>
    <row r="605" spans="1:17" x14ac:dyDescent="0.3">
      <c r="A605" s="19">
        <v>745</v>
      </c>
      <c r="B605" s="31" t="s">
        <v>2541</v>
      </c>
      <c r="C605" s="32" t="s">
        <v>2532</v>
      </c>
      <c r="D605" s="24" t="s">
        <v>1442</v>
      </c>
      <c r="E605" s="33" t="s">
        <v>2174</v>
      </c>
      <c r="F605" s="33">
        <v>5206</v>
      </c>
      <c r="G605" s="33" t="s">
        <v>2129</v>
      </c>
      <c r="H605" s="33" t="s">
        <v>1445</v>
      </c>
      <c r="I605" s="33">
        <v>201210</v>
      </c>
      <c r="J605" s="34">
        <v>117571181</v>
      </c>
      <c r="K605" s="35">
        <v>9147600</v>
      </c>
      <c r="L605" s="36">
        <v>28</v>
      </c>
      <c r="M605" s="37">
        <v>132862090.2677819</v>
      </c>
      <c r="N605" s="38">
        <v>91476000</v>
      </c>
      <c r="O605" s="19" t="s">
        <v>2130</v>
      </c>
      <c r="P605" s="172">
        <f t="shared" si="18"/>
        <v>82328400</v>
      </c>
      <c r="Q605" s="135">
        <f t="shared" si="19"/>
        <v>245025</v>
      </c>
    </row>
    <row r="606" spans="1:17" x14ac:dyDescent="0.3">
      <c r="A606" s="19">
        <v>746</v>
      </c>
      <c r="B606" s="31" t="s">
        <v>2542</v>
      </c>
      <c r="C606" s="32" t="s">
        <v>2532</v>
      </c>
      <c r="D606" s="24" t="s">
        <v>1442</v>
      </c>
      <c r="E606" s="33" t="s">
        <v>2174</v>
      </c>
      <c r="F606" s="33">
        <v>5206</v>
      </c>
      <c r="G606" s="33" t="s">
        <v>2129</v>
      </c>
      <c r="H606" s="33" t="s">
        <v>1445</v>
      </c>
      <c r="I606" s="33">
        <v>201210</v>
      </c>
      <c r="J606" s="34">
        <v>89571083</v>
      </c>
      <c r="K606" s="35">
        <v>6969100</v>
      </c>
      <c r="L606" s="36">
        <v>28</v>
      </c>
      <c r="M606" s="37">
        <v>101220394.43432134</v>
      </c>
      <c r="N606" s="38">
        <v>69691000</v>
      </c>
      <c r="O606" s="19" t="s">
        <v>2130</v>
      </c>
      <c r="P606" s="172">
        <f t="shared" si="18"/>
        <v>62721900</v>
      </c>
      <c r="Q606" s="135">
        <f t="shared" si="19"/>
        <v>186672.32142857145</v>
      </c>
    </row>
    <row r="607" spans="1:17" x14ac:dyDescent="0.3">
      <c r="A607" s="19">
        <v>747</v>
      </c>
      <c r="B607" s="31" t="s">
        <v>2543</v>
      </c>
      <c r="C607" s="32" t="s">
        <v>2532</v>
      </c>
      <c r="D607" s="24" t="s">
        <v>1442</v>
      </c>
      <c r="E607" s="33" t="s">
        <v>2174</v>
      </c>
      <c r="F607" s="33">
        <v>5206</v>
      </c>
      <c r="G607" s="33" t="s">
        <v>2129</v>
      </c>
      <c r="H607" s="33" t="s">
        <v>1445</v>
      </c>
      <c r="I607" s="33">
        <v>201210</v>
      </c>
      <c r="J607" s="34">
        <v>89571083</v>
      </c>
      <c r="K607" s="35">
        <v>6969100</v>
      </c>
      <c r="L607" s="36">
        <v>28</v>
      </c>
      <c r="M607" s="37">
        <v>101220394.43432134</v>
      </c>
      <c r="N607" s="38">
        <v>69691000</v>
      </c>
      <c r="O607" s="19" t="s">
        <v>2130</v>
      </c>
      <c r="P607" s="172">
        <f t="shared" si="18"/>
        <v>62721900</v>
      </c>
      <c r="Q607" s="135">
        <f t="shared" si="19"/>
        <v>186672.32142857145</v>
      </c>
    </row>
    <row r="608" spans="1:17" x14ac:dyDescent="0.3">
      <c r="A608" s="19">
        <v>748</v>
      </c>
      <c r="B608" s="31" t="s">
        <v>2544</v>
      </c>
      <c r="C608" s="32" t="s">
        <v>2532</v>
      </c>
      <c r="D608" s="24" t="s">
        <v>1442</v>
      </c>
      <c r="E608" s="33" t="s">
        <v>2174</v>
      </c>
      <c r="F608" s="33">
        <v>5206</v>
      </c>
      <c r="G608" s="33" t="s">
        <v>2129</v>
      </c>
      <c r="H608" s="33" t="s">
        <v>1445</v>
      </c>
      <c r="I608" s="33">
        <v>201210</v>
      </c>
      <c r="J608" s="34">
        <v>89571083</v>
      </c>
      <c r="K608" s="35">
        <v>6969100</v>
      </c>
      <c r="L608" s="36">
        <v>28</v>
      </c>
      <c r="M608" s="37">
        <v>101220394.43432134</v>
      </c>
      <c r="N608" s="38">
        <v>69691000</v>
      </c>
      <c r="O608" s="19" t="s">
        <v>2130</v>
      </c>
      <c r="P608" s="172">
        <f t="shared" si="18"/>
        <v>62721900</v>
      </c>
      <c r="Q608" s="135">
        <f t="shared" si="19"/>
        <v>186672.32142857145</v>
      </c>
    </row>
    <row r="609" spans="1:17" x14ac:dyDescent="0.3">
      <c r="A609" s="19">
        <v>749</v>
      </c>
      <c r="B609" s="31" t="s">
        <v>2545</v>
      </c>
      <c r="C609" s="32" t="s">
        <v>2532</v>
      </c>
      <c r="D609" s="24" t="s">
        <v>1442</v>
      </c>
      <c r="E609" s="33" t="s">
        <v>2174</v>
      </c>
      <c r="F609" s="33">
        <v>5206</v>
      </c>
      <c r="G609" s="33" t="s">
        <v>2129</v>
      </c>
      <c r="H609" s="33" t="s">
        <v>1445</v>
      </c>
      <c r="I609" s="33">
        <v>201210</v>
      </c>
      <c r="J609" s="34">
        <v>89571083</v>
      </c>
      <c r="K609" s="35">
        <v>6969100</v>
      </c>
      <c r="L609" s="36">
        <v>28</v>
      </c>
      <c r="M609" s="37">
        <v>101220394.43432134</v>
      </c>
      <c r="N609" s="38">
        <v>69691000</v>
      </c>
      <c r="O609" s="19" t="s">
        <v>2130</v>
      </c>
      <c r="P609" s="172">
        <f t="shared" si="18"/>
        <v>62721900</v>
      </c>
      <c r="Q609" s="135">
        <f t="shared" si="19"/>
        <v>186672.32142857145</v>
      </c>
    </row>
    <row r="610" spans="1:17" x14ac:dyDescent="0.3">
      <c r="A610" s="19">
        <v>750</v>
      </c>
      <c r="B610" s="31" t="s">
        <v>2546</v>
      </c>
      <c r="C610" s="32" t="s">
        <v>2532</v>
      </c>
      <c r="D610" s="24" t="s">
        <v>1442</v>
      </c>
      <c r="E610" s="33" t="s">
        <v>2174</v>
      </c>
      <c r="F610" s="33">
        <v>5206</v>
      </c>
      <c r="G610" s="33" t="s">
        <v>2129</v>
      </c>
      <c r="H610" s="33" t="s">
        <v>1445</v>
      </c>
      <c r="I610" s="33">
        <v>201210</v>
      </c>
      <c r="J610" s="34">
        <v>89571083</v>
      </c>
      <c r="K610" s="35">
        <v>6969100</v>
      </c>
      <c r="L610" s="36">
        <v>28</v>
      </c>
      <c r="M610" s="37">
        <v>101220394.43432134</v>
      </c>
      <c r="N610" s="38">
        <v>69691000</v>
      </c>
      <c r="O610" s="19" t="s">
        <v>2130</v>
      </c>
      <c r="P610" s="172">
        <f t="shared" si="18"/>
        <v>62721900</v>
      </c>
      <c r="Q610" s="135">
        <f t="shared" si="19"/>
        <v>186672.32142857145</v>
      </c>
    </row>
    <row r="611" spans="1:17" x14ac:dyDescent="0.3">
      <c r="A611" s="19">
        <v>751</v>
      </c>
      <c r="B611" s="31" t="s">
        <v>2547</v>
      </c>
      <c r="C611" s="32" t="s">
        <v>2532</v>
      </c>
      <c r="D611" s="24" t="s">
        <v>1442</v>
      </c>
      <c r="E611" s="33" t="s">
        <v>2174</v>
      </c>
      <c r="F611" s="33">
        <v>5206</v>
      </c>
      <c r="G611" s="33" t="s">
        <v>2129</v>
      </c>
      <c r="H611" s="33" t="s">
        <v>1445</v>
      </c>
      <c r="I611" s="33">
        <v>201210</v>
      </c>
      <c r="J611" s="34">
        <v>89571083</v>
      </c>
      <c r="K611" s="35">
        <v>6969100</v>
      </c>
      <c r="L611" s="36">
        <v>28</v>
      </c>
      <c r="M611" s="37">
        <v>101220394.43432134</v>
      </c>
      <c r="N611" s="38">
        <v>69691000</v>
      </c>
      <c r="O611" s="19" t="s">
        <v>2130</v>
      </c>
      <c r="P611" s="172">
        <f t="shared" si="18"/>
        <v>62721900</v>
      </c>
      <c r="Q611" s="135">
        <f t="shared" si="19"/>
        <v>186672.32142857145</v>
      </c>
    </row>
    <row r="612" spans="1:17" x14ac:dyDescent="0.3">
      <c r="A612" s="19">
        <v>752</v>
      </c>
      <c r="B612" s="31" t="s">
        <v>2548</v>
      </c>
      <c r="C612" s="32" t="s">
        <v>2532</v>
      </c>
      <c r="D612" s="24" t="s">
        <v>1442</v>
      </c>
      <c r="E612" s="33" t="s">
        <v>2174</v>
      </c>
      <c r="F612" s="33">
        <v>5206</v>
      </c>
      <c r="G612" s="33" t="s">
        <v>2129</v>
      </c>
      <c r="H612" s="33" t="s">
        <v>1445</v>
      </c>
      <c r="I612" s="33">
        <v>201210</v>
      </c>
      <c r="J612" s="34">
        <v>89571083</v>
      </c>
      <c r="K612" s="35">
        <v>6969100</v>
      </c>
      <c r="L612" s="36">
        <v>28</v>
      </c>
      <c r="M612" s="37">
        <v>101220394.43432134</v>
      </c>
      <c r="N612" s="38">
        <v>69691000</v>
      </c>
      <c r="O612" s="19" t="s">
        <v>2130</v>
      </c>
      <c r="P612" s="172">
        <f t="shared" si="18"/>
        <v>62721900</v>
      </c>
      <c r="Q612" s="135">
        <f t="shared" si="19"/>
        <v>186672.32142857145</v>
      </c>
    </row>
    <row r="613" spans="1:17" x14ac:dyDescent="0.3">
      <c r="A613" s="19">
        <v>753</v>
      </c>
      <c r="B613" s="31" t="s">
        <v>2549</v>
      </c>
      <c r="C613" s="32" t="s">
        <v>2532</v>
      </c>
      <c r="D613" s="24" t="s">
        <v>1442</v>
      </c>
      <c r="E613" s="33" t="s">
        <v>2174</v>
      </c>
      <c r="F613" s="33">
        <v>5206</v>
      </c>
      <c r="G613" s="33" t="s">
        <v>2129</v>
      </c>
      <c r="H613" s="33" t="s">
        <v>1445</v>
      </c>
      <c r="I613" s="33">
        <v>201210</v>
      </c>
      <c r="J613" s="34">
        <v>89571083</v>
      </c>
      <c r="K613" s="35">
        <v>6969100</v>
      </c>
      <c r="L613" s="36">
        <v>28</v>
      </c>
      <c r="M613" s="37">
        <v>101220394.43432134</v>
      </c>
      <c r="N613" s="38">
        <v>69691000</v>
      </c>
      <c r="O613" s="19" t="s">
        <v>2130</v>
      </c>
      <c r="P613" s="172">
        <f t="shared" si="18"/>
        <v>62721900</v>
      </c>
      <c r="Q613" s="135">
        <f t="shared" si="19"/>
        <v>186672.32142857145</v>
      </c>
    </row>
    <row r="614" spans="1:17" x14ac:dyDescent="0.3">
      <c r="A614" s="19">
        <v>754</v>
      </c>
      <c r="B614" s="31" t="s">
        <v>2550</v>
      </c>
      <c r="C614" s="32" t="s">
        <v>2532</v>
      </c>
      <c r="D614" s="24" t="s">
        <v>1442</v>
      </c>
      <c r="E614" s="33" t="s">
        <v>2174</v>
      </c>
      <c r="F614" s="33">
        <v>5206</v>
      </c>
      <c r="G614" s="33" t="s">
        <v>2129</v>
      </c>
      <c r="H614" s="33" t="s">
        <v>1445</v>
      </c>
      <c r="I614" s="33">
        <v>201210</v>
      </c>
      <c r="J614" s="34">
        <v>89571083</v>
      </c>
      <c r="K614" s="35">
        <v>6969100</v>
      </c>
      <c r="L614" s="36">
        <v>28</v>
      </c>
      <c r="M614" s="37">
        <v>101220394.43432134</v>
      </c>
      <c r="N614" s="38">
        <v>69691000</v>
      </c>
      <c r="O614" s="19" t="s">
        <v>2130</v>
      </c>
      <c r="P614" s="172">
        <f t="shared" si="18"/>
        <v>62721900</v>
      </c>
      <c r="Q614" s="135">
        <f t="shared" si="19"/>
        <v>186672.32142857145</v>
      </c>
    </row>
    <row r="615" spans="1:17" x14ac:dyDescent="0.3">
      <c r="A615" s="19">
        <v>755</v>
      </c>
      <c r="B615" s="31" t="s">
        <v>2551</v>
      </c>
      <c r="C615" s="32" t="s">
        <v>2532</v>
      </c>
      <c r="D615" s="24" t="s">
        <v>1442</v>
      </c>
      <c r="E615" s="33" t="s">
        <v>2174</v>
      </c>
      <c r="F615" s="33">
        <v>5206</v>
      </c>
      <c r="G615" s="33" t="s">
        <v>2129</v>
      </c>
      <c r="H615" s="33" t="s">
        <v>1445</v>
      </c>
      <c r="I615" s="33">
        <v>201210</v>
      </c>
      <c r="J615" s="34">
        <v>89571083</v>
      </c>
      <c r="K615" s="35">
        <v>6969100</v>
      </c>
      <c r="L615" s="36">
        <v>28</v>
      </c>
      <c r="M615" s="37">
        <v>101220394.43432134</v>
      </c>
      <c r="N615" s="38">
        <v>69691000</v>
      </c>
      <c r="O615" s="19" t="s">
        <v>2130</v>
      </c>
      <c r="P615" s="172">
        <f t="shared" si="18"/>
        <v>62721900</v>
      </c>
      <c r="Q615" s="135">
        <f t="shared" si="19"/>
        <v>186672.32142857145</v>
      </c>
    </row>
    <row r="616" spans="1:17" x14ac:dyDescent="0.3">
      <c r="A616" s="19">
        <v>756</v>
      </c>
      <c r="B616" s="31" t="s">
        <v>2552</v>
      </c>
      <c r="C616" s="32" t="s">
        <v>2532</v>
      </c>
      <c r="D616" s="24" t="s">
        <v>1442</v>
      </c>
      <c r="E616" s="33" t="s">
        <v>2174</v>
      </c>
      <c r="F616" s="33">
        <v>5206</v>
      </c>
      <c r="G616" s="33" t="s">
        <v>2129</v>
      </c>
      <c r="H616" s="33" t="s">
        <v>1445</v>
      </c>
      <c r="I616" s="33">
        <v>200412</v>
      </c>
      <c r="J616" s="34">
        <v>87982025</v>
      </c>
      <c r="K616" s="35">
        <v>2571300</v>
      </c>
      <c r="L616" s="36">
        <v>20</v>
      </c>
      <c r="M616" s="37">
        <v>89279803.588241443</v>
      </c>
      <c r="N616" s="38">
        <v>25713000</v>
      </c>
      <c r="O616" s="19" t="s">
        <v>2130</v>
      </c>
      <c r="P616" s="172">
        <f t="shared" si="18"/>
        <v>23141700</v>
      </c>
      <c r="Q616" s="135">
        <f t="shared" si="19"/>
        <v>96423.75</v>
      </c>
    </row>
    <row r="617" spans="1:17" x14ac:dyDescent="0.3">
      <c r="A617" s="19">
        <v>757</v>
      </c>
      <c r="B617" s="31" t="s">
        <v>2553</v>
      </c>
      <c r="C617" s="32" t="s">
        <v>2532</v>
      </c>
      <c r="D617" s="24" t="s">
        <v>1442</v>
      </c>
      <c r="E617" s="33" t="s">
        <v>2174</v>
      </c>
      <c r="F617" s="33">
        <v>5206</v>
      </c>
      <c r="G617" s="33" t="s">
        <v>2129</v>
      </c>
      <c r="H617" s="33" t="s">
        <v>1445</v>
      </c>
      <c r="I617" s="33">
        <v>200412</v>
      </c>
      <c r="J617" s="34">
        <v>87982025</v>
      </c>
      <c r="K617" s="35">
        <v>2571300</v>
      </c>
      <c r="L617" s="36">
        <v>20</v>
      </c>
      <c r="M617" s="37">
        <v>89279803.588241443</v>
      </c>
      <c r="N617" s="38">
        <v>25713000</v>
      </c>
      <c r="O617" s="19" t="s">
        <v>2130</v>
      </c>
      <c r="P617" s="172">
        <f t="shared" si="18"/>
        <v>23141700</v>
      </c>
      <c r="Q617" s="135">
        <f t="shared" si="19"/>
        <v>96423.75</v>
      </c>
    </row>
    <row r="618" spans="1:17" x14ac:dyDescent="0.3">
      <c r="A618" s="19">
        <v>758</v>
      </c>
      <c r="B618" s="31" t="s">
        <v>2554</v>
      </c>
      <c r="C618" s="32" t="s">
        <v>2532</v>
      </c>
      <c r="D618" s="24" t="s">
        <v>1442</v>
      </c>
      <c r="E618" s="33" t="s">
        <v>2174</v>
      </c>
      <c r="F618" s="33">
        <v>5206</v>
      </c>
      <c r="G618" s="33" t="s">
        <v>2129</v>
      </c>
      <c r="H618" s="33" t="s">
        <v>1445</v>
      </c>
      <c r="I618" s="33">
        <v>200412</v>
      </c>
      <c r="J618" s="34">
        <v>87982025</v>
      </c>
      <c r="K618" s="35">
        <v>2571300</v>
      </c>
      <c r="L618" s="36">
        <v>20</v>
      </c>
      <c r="M618" s="37">
        <v>89279803.588241443</v>
      </c>
      <c r="N618" s="38">
        <v>25713000</v>
      </c>
      <c r="O618" s="19" t="s">
        <v>2130</v>
      </c>
      <c r="P618" s="172">
        <f t="shared" si="18"/>
        <v>23141700</v>
      </c>
      <c r="Q618" s="135">
        <f t="shared" si="19"/>
        <v>96423.75</v>
      </c>
    </row>
    <row r="619" spans="1:17" x14ac:dyDescent="0.3">
      <c r="A619" s="19">
        <v>759</v>
      </c>
      <c r="B619" s="31" t="s">
        <v>2555</v>
      </c>
      <c r="C619" s="32" t="s">
        <v>2532</v>
      </c>
      <c r="D619" s="24" t="s">
        <v>1442</v>
      </c>
      <c r="E619" s="33" t="s">
        <v>2174</v>
      </c>
      <c r="F619" s="33">
        <v>5206</v>
      </c>
      <c r="G619" s="33" t="s">
        <v>2129</v>
      </c>
      <c r="H619" s="33" t="s">
        <v>1445</v>
      </c>
      <c r="I619" s="33">
        <v>200412</v>
      </c>
      <c r="J619" s="34">
        <v>87982025</v>
      </c>
      <c r="K619" s="35">
        <v>2571300</v>
      </c>
      <c r="L619" s="36">
        <v>20</v>
      </c>
      <c r="M619" s="37">
        <v>89279803.588241443</v>
      </c>
      <c r="N619" s="38">
        <v>25713000</v>
      </c>
      <c r="O619" s="19" t="s">
        <v>2130</v>
      </c>
      <c r="P619" s="172">
        <f t="shared" si="18"/>
        <v>23141700</v>
      </c>
      <c r="Q619" s="135">
        <f t="shared" si="19"/>
        <v>96423.75</v>
      </c>
    </row>
    <row r="620" spans="1:17" x14ac:dyDescent="0.3">
      <c r="A620" s="19">
        <v>760</v>
      </c>
      <c r="B620" s="31" t="s">
        <v>2556</v>
      </c>
      <c r="C620" s="32" t="s">
        <v>2532</v>
      </c>
      <c r="D620" s="24" t="s">
        <v>1442</v>
      </c>
      <c r="E620" s="33" t="s">
        <v>2174</v>
      </c>
      <c r="F620" s="33">
        <v>5206</v>
      </c>
      <c r="G620" s="33" t="s">
        <v>2129</v>
      </c>
      <c r="H620" s="33" t="s">
        <v>1445</v>
      </c>
      <c r="I620" s="33">
        <v>200412</v>
      </c>
      <c r="J620" s="34">
        <v>87982025</v>
      </c>
      <c r="K620" s="35">
        <v>2571300</v>
      </c>
      <c r="L620" s="36">
        <v>20</v>
      </c>
      <c r="M620" s="37">
        <v>89279803.588241443</v>
      </c>
      <c r="N620" s="38">
        <v>25713000</v>
      </c>
      <c r="O620" s="19" t="s">
        <v>2130</v>
      </c>
      <c r="P620" s="172">
        <f t="shared" si="18"/>
        <v>23141700</v>
      </c>
      <c r="Q620" s="135">
        <f t="shared" si="19"/>
        <v>96423.75</v>
      </c>
    </row>
    <row r="621" spans="1:17" x14ac:dyDescent="0.3">
      <c r="A621" s="19">
        <v>761</v>
      </c>
      <c r="B621" s="31" t="s">
        <v>2557</v>
      </c>
      <c r="C621" s="32" t="s">
        <v>2532</v>
      </c>
      <c r="D621" s="24" t="s">
        <v>1442</v>
      </c>
      <c r="E621" s="33" t="s">
        <v>2174</v>
      </c>
      <c r="F621" s="33">
        <v>5206</v>
      </c>
      <c r="G621" s="33" t="s">
        <v>2129</v>
      </c>
      <c r="H621" s="33" t="s">
        <v>1445</v>
      </c>
      <c r="I621" s="33">
        <v>200412</v>
      </c>
      <c r="J621" s="34">
        <v>87982025</v>
      </c>
      <c r="K621" s="35">
        <v>2571300</v>
      </c>
      <c r="L621" s="36">
        <v>20</v>
      </c>
      <c r="M621" s="37">
        <v>89279803.588241443</v>
      </c>
      <c r="N621" s="38">
        <v>25713000</v>
      </c>
      <c r="O621" s="19" t="s">
        <v>2130</v>
      </c>
      <c r="P621" s="172">
        <f t="shared" si="18"/>
        <v>23141700</v>
      </c>
      <c r="Q621" s="135">
        <f t="shared" si="19"/>
        <v>96423.75</v>
      </c>
    </row>
    <row r="622" spans="1:17" x14ac:dyDescent="0.3">
      <c r="A622" s="19">
        <v>762</v>
      </c>
      <c r="B622" s="31" t="s">
        <v>2558</v>
      </c>
      <c r="C622" s="32" t="s">
        <v>2532</v>
      </c>
      <c r="D622" s="24" t="s">
        <v>1442</v>
      </c>
      <c r="E622" s="33" t="s">
        <v>2174</v>
      </c>
      <c r="F622" s="33">
        <v>5206</v>
      </c>
      <c r="G622" s="33" t="s">
        <v>2129</v>
      </c>
      <c r="H622" s="33" t="s">
        <v>1445</v>
      </c>
      <c r="I622" s="33">
        <v>200412</v>
      </c>
      <c r="J622" s="34">
        <v>87982025</v>
      </c>
      <c r="K622" s="35">
        <v>2571300</v>
      </c>
      <c r="L622" s="36">
        <v>20</v>
      </c>
      <c r="M622" s="37">
        <v>89279803.588241443</v>
      </c>
      <c r="N622" s="38">
        <v>25713000</v>
      </c>
      <c r="O622" s="19" t="s">
        <v>2130</v>
      </c>
      <c r="P622" s="172">
        <f t="shared" si="18"/>
        <v>23141700</v>
      </c>
      <c r="Q622" s="135">
        <f t="shared" si="19"/>
        <v>96423.75</v>
      </c>
    </row>
    <row r="623" spans="1:17" x14ac:dyDescent="0.3">
      <c r="A623" s="19">
        <v>763</v>
      </c>
      <c r="B623" s="31" t="s">
        <v>2559</v>
      </c>
      <c r="C623" s="32" t="s">
        <v>2532</v>
      </c>
      <c r="D623" s="24" t="s">
        <v>1442</v>
      </c>
      <c r="E623" s="33" t="s">
        <v>2174</v>
      </c>
      <c r="F623" s="33">
        <v>5206</v>
      </c>
      <c r="G623" s="33" t="s">
        <v>2129</v>
      </c>
      <c r="H623" s="33" t="s">
        <v>1445</v>
      </c>
      <c r="I623" s="33">
        <v>200412</v>
      </c>
      <c r="J623" s="34">
        <v>87982025</v>
      </c>
      <c r="K623" s="35">
        <v>2571300</v>
      </c>
      <c r="L623" s="36">
        <v>20</v>
      </c>
      <c r="M623" s="37">
        <v>89279803.588241443</v>
      </c>
      <c r="N623" s="38">
        <v>25713000</v>
      </c>
      <c r="O623" s="19" t="s">
        <v>2130</v>
      </c>
      <c r="P623" s="172">
        <f t="shared" si="18"/>
        <v>23141700</v>
      </c>
      <c r="Q623" s="135">
        <f t="shared" si="19"/>
        <v>96423.75</v>
      </c>
    </row>
    <row r="624" spans="1:17" x14ac:dyDescent="0.3">
      <c r="A624" s="19">
        <v>764</v>
      </c>
      <c r="B624" s="31" t="s">
        <v>2560</v>
      </c>
      <c r="C624" s="32" t="s">
        <v>2532</v>
      </c>
      <c r="D624" s="24" t="s">
        <v>1442</v>
      </c>
      <c r="E624" s="33" t="s">
        <v>2174</v>
      </c>
      <c r="F624" s="33">
        <v>5206</v>
      </c>
      <c r="G624" s="33" t="s">
        <v>2129</v>
      </c>
      <c r="H624" s="33" t="s">
        <v>1445</v>
      </c>
      <c r="I624" s="33">
        <v>200412</v>
      </c>
      <c r="J624" s="34">
        <v>87982025</v>
      </c>
      <c r="K624" s="35">
        <v>2571300</v>
      </c>
      <c r="L624" s="36">
        <v>20</v>
      </c>
      <c r="M624" s="37">
        <v>89279803.588241443</v>
      </c>
      <c r="N624" s="38">
        <v>25713000</v>
      </c>
      <c r="O624" s="19" t="s">
        <v>2130</v>
      </c>
      <c r="P624" s="172">
        <f t="shared" si="18"/>
        <v>23141700</v>
      </c>
      <c r="Q624" s="135">
        <f t="shared" si="19"/>
        <v>96423.75</v>
      </c>
    </row>
    <row r="625" spans="1:17" x14ac:dyDescent="0.3">
      <c r="A625" s="19">
        <v>765</v>
      </c>
      <c r="B625" s="31" t="s">
        <v>2561</v>
      </c>
      <c r="C625" s="32" t="s">
        <v>2532</v>
      </c>
      <c r="D625" s="24" t="s">
        <v>1442</v>
      </c>
      <c r="E625" s="33" t="s">
        <v>2174</v>
      </c>
      <c r="F625" s="33">
        <v>5206</v>
      </c>
      <c r="G625" s="33" t="s">
        <v>2129</v>
      </c>
      <c r="H625" s="33" t="s">
        <v>1445</v>
      </c>
      <c r="I625" s="33">
        <v>200412</v>
      </c>
      <c r="J625" s="34">
        <v>87982025</v>
      </c>
      <c r="K625" s="35">
        <v>2571300</v>
      </c>
      <c r="L625" s="36">
        <v>20</v>
      </c>
      <c r="M625" s="37">
        <v>89279803.588241443</v>
      </c>
      <c r="N625" s="38">
        <v>25713000</v>
      </c>
      <c r="O625" s="19" t="s">
        <v>2130</v>
      </c>
      <c r="P625" s="172">
        <f t="shared" si="18"/>
        <v>23141700</v>
      </c>
      <c r="Q625" s="135">
        <f t="shared" si="19"/>
        <v>96423.75</v>
      </c>
    </row>
    <row r="626" spans="1:17" x14ac:dyDescent="0.3">
      <c r="A626" s="19">
        <v>766</v>
      </c>
      <c r="B626" s="31" t="s">
        <v>2562</v>
      </c>
      <c r="C626" s="32" t="s">
        <v>2532</v>
      </c>
      <c r="D626" s="24" t="s">
        <v>1442</v>
      </c>
      <c r="E626" s="33" t="s">
        <v>2174</v>
      </c>
      <c r="F626" s="33">
        <v>5206</v>
      </c>
      <c r="G626" s="33" t="s">
        <v>2129</v>
      </c>
      <c r="H626" s="33" t="s">
        <v>1445</v>
      </c>
      <c r="I626" s="33">
        <v>200412</v>
      </c>
      <c r="J626" s="34">
        <v>87982025</v>
      </c>
      <c r="K626" s="35">
        <v>2571300</v>
      </c>
      <c r="L626" s="36">
        <v>20</v>
      </c>
      <c r="M626" s="37">
        <v>89279803.588241443</v>
      </c>
      <c r="N626" s="38">
        <v>25713000</v>
      </c>
      <c r="O626" s="19" t="s">
        <v>2130</v>
      </c>
      <c r="P626" s="172">
        <f t="shared" si="18"/>
        <v>23141700</v>
      </c>
      <c r="Q626" s="135">
        <f t="shared" si="19"/>
        <v>96423.75</v>
      </c>
    </row>
    <row r="627" spans="1:17" x14ac:dyDescent="0.3">
      <c r="A627" s="19">
        <v>767</v>
      </c>
      <c r="B627" s="31" t="s">
        <v>2563</v>
      </c>
      <c r="C627" s="32" t="s">
        <v>2532</v>
      </c>
      <c r="D627" s="24" t="s">
        <v>1442</v>
      </c>
      <c r="E627" s="33" t="s">
        <v>2174</v>
      </c>
      <c r="F627" s="33">
        <v>5206</v>
      </c>
      <c r="G627" s="33" t="s">
        <v>2129</v>
      </c>
      <c r="H627" s="33" t="s">
        <v>1445</v>
      </c>
      <c r="I627" s="33">
        <v>200412</v>
      </c>
      <c r="J627" s="34">
        <v>87982025</v>
      </c>
      <c r="K627" s="35">
        <v>2571300</v>
      </c>
      <c r="L627" s="36">
        <v>20</v>
      </c>
      <c r="M627" s="37">
        <v>89279803.588241443</v>
      </c>
      <c r="N627" s="38">
        <v>25713000</v>
      </c>
      <c r="O627" s="19" t="s">
        <v>2130</v>
      </c>
      <c r="P627" s="172">
        <f t="shared" si="18"/>
        <v>23141700</v>
      </c>
      <c r="Q627" s="135">
        <f t="shared" si="19"/>
        <v>96423.75</v>
      </c>
    </row>
    <row r="628" spans="1:17" x14ac:dyDescent="0.3">
      <c r="A628" s="19">
        <v>768</v>
      </c>
      <c r="B628" s="31" t="s">
        <v>2564</v>
      </c>
      <c r="C628" s="32" t="s">
        <v>2532</v>
      </c>
      <c r="D628" s="24" t="s">
        <v>1442</v>
      </c>
      <c r="E628" s="33" t="s">
        <v>2174</v>
      </c>
      <c r="F628" s="33">
        <v>5206</v>
      </c>
      <c r="G628" s="33" t="s">
        <v>2129</v>
      </c>
      <c r="H628" s="33" t="s">
        <v>1445</v>
      </c>
      <c r="I628" s="33">
        <v>200412</v>
      </c>
      <c r="J628" s="34">
        <v>87982025</v>
      </c>
      <c r="K628" s="35">
        <v>2571300</v>
      </c>
      <c r="L628" s="36">
        <v>20</v>
      </c>
      <c r="M628" s="37">
        <v>89279803.588241443</v>
      </c>
      <c r="N628" s="38">
        <v>25713000</v>
      </c>
      <c r="O628" s="19" t="s">
        <v>2130</v>
      </c>
      <c r="P628" s="172">
        <f t="shared" si="18"/>
        <v>23141700</v>
      </c>
      <c r="Q628" s="135">
        <f t="shared" si="19"/>
        <v>96423.75</v>
      </c>
    </row>
    <row r="629" spans="1:17" x14ac:dyDescent="0.3">
      <c r="A629" s="19">
        <v>769</v>
      </c>
      <c r="B629" s="31" t="s">
        <v>2565</v>
      </c>
      <c r="C629" s="32" t="s">
        <v>2532</v>
      </c>
      <c r="D629" s="24" t="s">
        <v>1442</v>
      </c>
      <c r="E629" s="33" t="s">
        <v>2174</v>
      </c>
      <c r="F629" s="33">
        <v>5206</v>
      </c>
      <c r="G629" s="33" t="s">
        <v>2129</v>
      </c>
      <c r="H629" s="33" t="s">
        <v>1445</v>
      </c>
      <c r="I629" s="33">
        <v>200412</v>
      </c>
      <c r="J629" s="34">
        <v>87982025</v>
      </c>
      <c r="K629" s="35">
        <v>2571300</v>
      </c>
      <c r="L629" s="36">
        <v>20</v>
      </c>
      <c r="M629" s="37">
        <v>89279803.588241443</v>
      </c>
      <c r="N629" s="38">
        <v>25713000</v>
      </c>
      <c r="O629" s="19" t="s">
        <v>2130</v>
      </c>
      <c r="P629" s="172">
        <f t="shared" si="18"/>
        <v>23141700</v>
      </c>
      <c r="Q629" s="135">
        <f t="shared" si="19"/>
        <v>96423.75</v>
      </c>
    </row>
    <row r="630" spans="1:17" x14ac:dyDescent="0.3">
      <c r="A630" s="19">
        <v>770</v>
      </c>
      <c r="B630" s="31" t="s">
        <v>2566</v>
      </c>
      <c r="C630" s="32" t="s">
        <v>2532</v>
      </c>
      <c r="D630" s="24" t="s">
        <v>1442</v>
      </c>
      <c r="E630" s="33" t="s">
        <v>2174</v>
      </c>
      <c r="F630" s="33">
        <v>5206</v>
      </c>
      <c r="G630" s="33" t="s">
        <v>2129</v>
      </c>
      <c r="H630" s="33" t="s">
        <v>1445</v>
      </c>
      <c r="I630" s="33">
        <v>200412</v>
      </c>
      <c r="J630" s="34">
        <v>87982025</v>
      </c>
      <c r="K630" s="35">
        <v>2571300</v>
      </c>
      <c r="L630" s="36">
        <v>20</v>
      </c>
      <c r="M630" s="37">
        <v>89279803.588241443</v>
      </c>
      <c r="N630" s="38">
        <v>25713000</v>
      </c>
      <c r="O630" s="19" t="s">
        <v>2130</v>
      </c>
      <c r="P630" s="172">
        <f t="shared" si="18"/>
        <v>23141700</v>
      </c>
      <c r="Q630" s="135">
        <f t="shared" si="19"/>
        <v>96423.75</v>
      </c>
    </row>
    <row r="631" spans="1:17" x14ac:dyDescent="0.3">
      <c r="A631" s="19">
        <v>771</v>
      </c>
      <c r="B631" s="31" t="s">
        <v>2567</v>
      </c>
      <c r="C631" s="32" t="s">
        <v>2568</v>
      </c>
      <c r="D631" s="24" t="s">
        <v>1442</v>
      </c>
      <c r="E631" s="33" t="s">
        <v>2174</v>
      </c>
      <c r="F631" s="33">
        <v>5206</v>
      </c>
      <c r="G631" s="33" t="s">
        <v>2129</v>
      </c>
      <c r="H631" s="33" t="s">
        <v>1445</v>
      </c>
      <c r="I631" s="33">
        <v>201210</v>
      </c>
      <c r="J631" s="34">
        <v>76093853</v>
      </c>
      <c r="K631" s="35">
        <v>5262700</v>
      </c>
      <c r="L631" s="36">
        <v>28</v>
      </c>
      <c r="M631" s="37">
        <v>85990361.584522367</v>
      </c>
      <c r="N631" s="38">
        <v>52627000</v>
      </c>
      <c r="O631" s="19" t="s">
        <v>2130</v>
      </c>
      <c r="P631" s="172">
        <f t="shared" si="18"/>
        <v>47364300</v>
      </c>
      <c r="Q631" s="135">
        <f t="shared" si="19"/>
        <v>140965.17857142858</v>
      </c>
    </row>
    <row r="632" spans="1:17" x14ac:dyDescent="0.3">
      <c r="A632" s="19">
        <v>772</v>
      </c>
      <c r="B632" s="31" t="s">
        <v>2569</v>
      </c>
      <c r="C632" s="32" t="s">
        <v>2568</v>
      </c>
      <c r="D632" s="24" t="s">
        <v>1442</v>
      </c>
      <c r="E632" s="33" t="s">
        <v>2174</v>
      </c>
      <c r="F632" s="33">
        <v>5206</v>
      </c>
      <c r="G632" s="33" t="s">
        <v>2129</v>
      </c>
      <c r="H632" s="33" t="s">
        <v>1445</v>
      </c>
      <c r="I632" s="33">
        <v>201210</v>
      </c>
      <c r="J632" s="34">
        <v>76093849</v>
      </c>
      <c r="K632" s="35">
        <v>5262700</v>
      </c>
      <c r="L632" s="36">
        <v>28</v>
      </c>
      <c r="M632" s="37">
        <v>85990357.064295933</v>
      </c>
      <c r="N632" s="38">
        <v>52627000</v>
      </c>
      <c r="O632" s="19" t="s">
        <v>2130</v>
      </c>
      <c r="P632" s="172">
        <f t="shared" si="18"/>
        <v>47364300</v>
      </c>
      <c r="Q632" s="135">
        <f t="shared" si="19"/>
        <v>140965.17857142858</v>
      </c>
    </row>
    <row r="633" spans="1:17" x14ac:dyDescent="0.3">
      <c r="A633" s="19">
        <v>773</v>
      </c>
      <c r="B633" s="31" t="s">
        <v>2570</v>
      </c>
      <c r="C633" s="32" t="s">
        <v>2568</v>
      </c>
      <c r="D633" s="24" t="s">
        <v>1442</v>
      </c>
      <c r="E633" s="33" t="s">
        <v>2174</v>
      </c>
      <c r="F633" s="33">
        <v>5206</v>
      </c>
      <c r="G633" s="33" t="s">
        <v>2129</v>
      </c>
      <c r="H633" s="33" t="s">
        <v>1445</v>
      </c>
      <c r="I633" s="33">
        <v>201210</v>
      </c>
      <c r="J633" s="34">
        <v>76093849</v>
      </c>
      <c r="K633" s="35">
        <v>5262700</v>
      </c>
      <c r="L633" s="36">
        <v>28</v>
      </c>
      <c r="M633" s="37">
        <v>85990357.064295933</v>
      </c>
      <c r="N633" s="38">
        <v>52627000</v>
      </c>
      <c r="O633" s="19" t="s">
        <v>2130</v>
      </c>
      <c r="P633" s="172">
        <f t="shared" si="18"/>
        <v>47364300</v>
      </c>
      <c r="Q633" s="135">
        <f t="shared" si="19"/>
        <v>140965.17857142858</v>
      </c>
    </row>
    <row r="634" spans="1:17" x14ac:dyDescent="0.3">
      <c r="A634" s="19">
        <v>774</v>
      </c>
      <c r="B634" s="31" t="s">
        <v>2571</v>
      </c>
      <c r="C634" s="32" t="s">
        <v>2568</v>
      </c>
      <c r="D634" s="24" t="s">
        <v>1442</v>
      </c>
      <c r="E634" s="33" t="s">
        <v>2174</v>
      </c>
      <c r="F634" s="33">
        <v>5206</v>
      </c>
      <c r="G634" s="33" t="s">
        <v>2129</v>
      </c>
      <c r="H634" s="33" t="s">
        <v>1445</v>
      </c>
      <c r="I634" s="33">
        <v>201210</v>
      </c>
      <c r="J634" s="34">
        <v>76093849</v>
      </c>
      <c r="K634" s="35">
        <v>5262700</v>
      </c>
      <c r="L634" s="36">
        <v>28</v>
      </c>
      <c r="M634" s="37">
        <v>85990357.064295933</v>
      </c>
      <c r="N634" s="38">
        <v>52627000</v>
      </c>
      <c r="O634" s="19" t="s">
        <v>2130</v>
      </c>
      <c r="P634" s="172">
        <f t="shared" si="18"/>
        <v>47364300</v>
      </c>
      <c r="Q634" s="135">
        <f t="shared" si="19"/>
        <v>140965.17857142858</v>
      </c>
    </row>
    <row r="635" spans="1:17" x14ac:dyDescent="0.3">
      <c r="A635" s="19">
        <v>775</v>
      </c>
      <c r="B635" s="31" t="s">
        <v>2572</v>
      </c>
      <c r="C635" s="32" t="s">
        <v>2568</v>
      </c>
      <c r="D635" s="24" t="s">
        <v>1442</v>
      </c>
      <c r="E635" s="33" t="s">
        <v>2174</v>
      </c>
      <c r="F635" s="33">
        <v>5206</v>
      </c>
      <c r="G635" s="33" t="s">
        <v>2129</v>
      </c>
      <c r="H635" s="33" t="s">
        <v>1445</v>
      </c>
      <c r="I635" s="33">
        <v>201210</v>
      </c>
      <c r="J635" s="34">
        <v>76093849</v>
      </c>
      <c r="K635" s="35">
        <v>5262700</v>
      </c>
      <c r="L635" s="36">
        <v>28</v>
      </c>
      <c r="M635" s="37">
        <v>85990357.064295933</v>
      </c>
      <c r="N635" s="38">
        <v>52627000</v>
      </c>
      <c r="O635" s="19" t="s">
        <v>2130</v>
      </c>
      <c r="P635" s="172">
        <f t="shared" si="18"/>
        <v>47364300</v>
      </c>
      <c r="Q635" s="135">
        <f t="shared" si="19"/>
        <v>140965.17857142858</v>
      </c>
    </row>
    <row r="636" spans="1:17" x14ac:dyDescent="0.3">
      <c r="A636" s="19">
        <v>776</v>
      </c>
      <c r="B636" s="31" t="s">
        <v>2573</v>
      </c>
      <c r="C636" s="32" t="s">
        <v>2568</v>
      </c>
      <c r="D636" s="24" t="s">
        <v>1442</v>
      </c>
      <c r="E636" s="33" t="s">
        <v>2174</v>
      </c>
      <c r="F636" s="33">
        <v>5206</v>
      </c>
      <c r="G636" s="33" t="s">
        <v>2129</v>
      </c>
      <c r="H636" s="33" t="s">
        <v>1445</v>
      </c>
      <c r="I636" s="33">
        <v>201210</v>
      </c>
      <c r="J636" s="34">
        <v>76093849</v>
      </c>
      <c r="K636" s="35">
        <v>5262700</v>
      </c>
      <c r="L636" s="36">
        <v>28</v>
      </c>
      <c r="M636" s="37">
        <v>85990357.064295933</v>
      </c>
      <c r="N636" s="38">
        <v>52627000</v>
      </c>
      <c r="O636" s="19" t="s">
        <v>2130</v>
      </c>
      <c r="P636" s="172">
        <f t="shared" si="18"/>
        <v>47364300</v>
      </c>
      <c r="Q636" s="135">
        <f t="shared" si="19"/>
        <v>140965.17857142858</v>
      </c>
    </row>
    <row r="637" spans="1:17" x14ac:dyDescent="0.3">
      <c r="A637" s="19">
        <v>777</v>
      </c>
      <c r="B637" s="31" t="s">
        <v>2574</v>
      </c>
      <c r="C637" s="32" t="s">
        <v>2568</v>
      </c>
      <c r="D637" s="24" t="s">
        <v>1442</v>
      </c>
      <c r="E637" s="33" t="s">
        <v>2174</v>
      </c>
      <c r="F637" s="33">
        <v>5206</v>
      </c>
      <c r="G637" s="33" t="s">
        <v>2129</v>
      </c>
      <c r="H637" s="33" t="s">
        <v>1445</v>
      </c>
      <c r="I637" s="33">
        <v>201210</v>
      </c>
      <c r="J637" s="34">
        <v>76093849</v>
      </c>
      <c r="K637" s="35">
        <v>5262700</v>
      </c>
      <c r="L637" s="36">
        <v>28</v>
      </c>
      <c r="M637" s="37">
        <v>85990357.064295933</v>
      </c>
      <c r="N637" s="38">
        <v>52627000</v>
      </c>
      <c r="O637" s="19" t="s">
        <v>2130</v>
      </c>
      <c r="P637" s="172">
        <f t="shared" si="18"/>
        <v>47364300</v>
      </c>
      <c r="Q637" s="135">
        <f t="shared" si="19"/>
        <v>140965.17857142858</v>
      </c>
    </row>
    <row r="638" spans="1:17" x14ac:dyDescent="0.3">
      <c r="A638" s="19">
        <v>778</v>
      </c>
      <c r="B638" s="31" t="s">
        <v>2575</v>
      </c>
      <c r="C638" s="32" t="s">
        <v>2568</v>
      </c>
      <c r="D638" s="24" t="s">
        <v>1442</v>
      </c>
      <c r="E638" s="33" t="s">
        <v>2174</v>
      </c>
      <c r="F638" s="33">
        <v>5206</v>
      </c>
      <c r="G638" s="33" t="s">
        <v>2129</v>
      </c>
      <c r="H638" s="33" t="s">
        <v>1445</v>
      </c>
      <c r="I638" s="33">
        <v>201210</v>
      </c>
      <c r="J638" s="34">
        <v>76093849</v>
      </c>
      <c r="K638" s="35">
        <v>5262700</v>
      </c>
      <c r="L638" s="36">
        <v>28</v>
      </c>
      <c r="M638" s="37">
        <v>85990357.064295933</v>
      </c>
      <c r="N638" s="38">
        <v>52627000</v>
      </c>
      <c r="O638" s="19" t="s">
        <v>2130</v>
      </c>
      <c r="P638" s="172">
        <f t="shared" si="18"/>
        <v>47364300</v>
      </c>
      <c r="Q638" s="135">
        <f t="shared" si="19"/>
        <v>140965.17857142858</v>
      </c>
    </row>
    <row r="639" spans="1:17" x14ac:dyDescent="0.3">
      <c r="A639" s="19">
        <v>779</v>
      </c>
      <c r="B639" s="31" t="s">
        <v>2576</v>
      </c>
      <c r="C639" s="32" t="s">
        <v>2568</v>
      </c>
      <c r="D639" s="24" t="s">
        <v>1442</v>
      </c>
      <c r="E639" s="33" t="s">
        <v>2174</v>
      </c>
      <c r="F639" s="33">
        <v>5206</v>
      </c>
      <c r="G639" s="33" t="s">
        <v>2129</v>
      </c>
      <c r="H639" s="33" t="s">
        <v>1445</v>
      </c>
      <c r="I639" s="33">
        <v>201210</v>
      </c>
      <c r="J639" s="34">
        <v>76093849</v>
      </c>
      <c r="K639" s="35">
        <v>5262700</v>
      </c>
      <c r="L639" s="36">
        <v>28</v>
      </c>
      <c r="M639" s="37">
        <v>85990357.064295933</v>
      </c>
      <c r="N639" s="38">
        <v>52627000</v>
      </c>
      <c r="O639" s="19" t="s">
        <v>2130</v>
      </c>
      <c r="P639" s="172">
        <f t="shared" si="18"/>
        <v>47364300</v>
      </c>
      <c r="Q639" s="135">
        <f t="shared" si="19"/>
        <v>140965.17857142858</v>
      </c>
    </row>
    <row r="640" spans="1:17" x14ac:dyDescent="0.3">
      <c r="A640" s="19">
        <v>780</v>
      </c>
      <c r="B640" s="31" t="s">
        <v>2577</v>
      </c>
      <c r="C640" s="32" t="s">
        <v>2568</v>
      </c>
      <c r="D640" s="24" t="s">
        <v>1442</v>
      </c>
      <c r="E640" s="33" t="s">
        <v>2174</v>
      </c>
      <c r="F640" s="33">
        <v>5206</v>
      </c>
      <c r="G640" s="33" t="s">
        <v>2129</v>
      </c>
      <c r="H640" s="33" t="s">
        <v>1445</v>
      </c>
      <c r="I640" s="33">
        <v>201210</v>
      </c>
      <c r="J640" s="34">
        <v>76191984</v>
      </c>
      <c r="K640" s="35">
        <v>5269400</v>
      </c>
      <c r="L640" s="36">
        <v>28</v>
      </c>
      <c r="M640" s="37">
        <v>86101255.169746011</v>
      </c>
      <c r="N640" s="38">
        <v>52694000</v>
      </c>
      <c r="O640" s="19" t="s">
        <v>2130</v>
      </c>
      <c r="P640" s="172">
        <f t="shared" si="18"/>
        <v>47424600</v>
      </c>
      <c r="Q640" s="135">
        <f t="shared" si="19"/>
        <v>141144.64285714287</v>
      </c>
    </row>
    <row r="641" spans="1:17" x14ac:dyDescent="0.3">
      <c r="A641" s="19">
        <v>781</v>
      </c>
      <c r="B641" s="31" t="s">
        <v>2578</v>
      </c>
      <c r="C641" s="32" t="s">
        <v>2579</v>
      </c>
      <c r="D641" s="24" t="s">
        <v>1442</v>
      </c>
      <c r="E641" s="33" t="s">
        <v>2174</v>
      </c>
      <c r="F641" s="33">
        <v>5203</v>
      </c>
      <c r="G641" s="33" t="s">
        <v>2188</v>
      </c>
      <c r="H641" s="33" t="s">
        <v>1445</v>
      </c>
      <c r="I641" s="33">
        <v>201304</v>
      </c>
      <c r="J641" s="34">
        <v>3134329238</v>
      </c>
      <c r="K641" s="35">
        <v>232355000</v>
      </c>
      <c r="L641" s="36">
        <v>29</v>
      </c>
      <c r="M641" s="37">
        <v>3187310094.2673721</v>
      </c>
      <c r="N641" s="38">
        <v>2323550000</v>
      </c>
      <c r="O641" s="19" t="s">
        <v>2130</v>
      </c>
      <c r="P641" s="172">
        <f t="shared" si="18"/>
        <v>2091195000</v>
      </c>
      <c r="Q641" s="135">
        <f t="shared" si="19"/>
        <v>6009181.0344827585</v>
      </c>
    </row>
    <row r="642" spans="1:17" x14ac:dyDescent="0.3">
      <c r="A642" s="19">
        <v>782</v>
      </c>
      <c r="B642" s="31" t="s">
        <v>2580</v>
      </c>
      <c r="C642" s="32" t="s">
        <v>2581</v>
      </c>
      <c r="D642" s="24" t="s">
        <v>1442</v>
      </c>
      <c r="E642" s="33" t="s">
        <v>2582</v>
      </c>
      <c r="F642" s="33">
        <v>5203</v>
      </c>
      <c r="G642" s="33" t="s">
        <v>2188</v>
      </c>
      <c r="H642" s="33" t="s">
        <v>1445</v>
      </c>
      <c r="I642" s="33">
        <v>201107</v>
      </c>
      <c r="J642" s="34">
        <v>3122559476</v>
      </c>
      <c r="K642" s="35">
        <v>188590000</v>
      </c>
      <c r="L642" s="36">
        <v>27</v>
      </c>
      <c r="M642" s="37">
        <v>3274130670.001544</v>
      </c>
      <c r="N642" s="38">
        <v>1885900000</v>
      </c>
      <c r="O642" s="19" t="s">
        <v>2130</v>
      </c>
      <c r="P642" s="172">
        <f t="shared" si="18"/>
        <v>1697310000</v>
      </c>
      <c r="Q642" s="135">
        <f t="shared" si="19"/>
        <v>5238611.111111111</v>
      </c>
    </row>
    <row r="643" spans="1:17" x14ac:dyDescent="0.3">
      <c r="A643" s="19">
        <v>783</v>
      </c>
      <c r="B643" s="31" t="s">
        <v>2583</v>
      </c>
      <c r="C643" s="32" t="s">
        <v>2584</v>
      </c>
      <c r="D643" s="24" t="s">
        <v>1442</v>
      </c>
      <c r="E643" s="33" t="s">
        <v>2582</v>
      </c>
      <c r="F643" s="33">
        <v>5203</v>
      </c>
      <c r="G643" s="33" t="s">
        <v>2188</v>
      </c>
      <c r="H643" s="33" t="s">
        <v>1445</v>
      </c>
      <c r="I643" s="33">
        <v>200412</v>
      </c>
      <c r="J643" s="34">
        <v>3150837970</v>
      </c>
      <c r="K643" s="35">
        <v>103593000</v>
      </c>
      <c r="L643" s="36">
        <v>20</v>
      </c>
      <c r="M643" s="37">
        <v>3197314395.7526941</v>
      </c>
      <c r="N643" s="38">
        <v>1035930000</v>
      </c>
      <c r="O643" s="19" t="s">
        <v>2130</v>
      </c>
      <c r="P643" s="172">
        <f t="shared" ref="P643:P706" si="20">+(N643-K643)</f>
        <v>932337000</v>
      </c>
      <c r="Q643" s="135">
        <f t="shared" ref="Q643:Q706" si="21">+(P643/L643)/12</f>
        <v>3884737.5</v>
      </c>
    </row>
    <row r="644" spans="1:17" x14ac:dyDescent="0.3">
      <c r="A644" s="19">
        <v>808</v>
      </c>
      <c r="B644" s="31" t="s">
        <v>2585</v>
      </c>
      <c r="C644" s="32" t="s">
        <v>2586</v>
      </c>
      <c r="D644" s="24" t="s">
        <v>1442</v>
      </c>
      <c r="E644" s="33" t="s">
        <v>2587</v>
      </c>
      <c r="F644" s="33">
        <v>5207</v>
      </c>
      <c r="G644" s="33" t="s">
        <v>2201</v>
      </c>
      <c r="H644" s="33" t="s">
        <v>1445</v>
      </c>
      <c r="I644" s="33">
        <v>197804</v>
      </c>
      <c r="J644" s="34">
        <v>41743544</v>
      </c>
      <c r="K644" s="35">
        <v>0</v>
      </c>
      <c r="L644" s="36">
        <v>10</v>
      </c>
      <c r="M644" s="37">
        <v>110000000</v>
      </c>
      <c r="N644" s="38">
        <v>23760000</v>
      </c>
      <c r="O644" s="19" t="s">
        <v>2130</v>
      </c>
      <c r="P644" s="172">
        <f t="shared" si="20"/>
        <v>23760000</v>
      </c>
      <c r="Q644" s="135">
        <f t="shared" si="21"/>
        <v>198000</v>
      </c>
    </row>
    <row r="645" spans="1:17" x14ac:dyDescent="0.3">
      <c r="A645" s="19">
        <v>809</v>
      </c>
      <c r="B645" s="31" t="s">
        <v>2588</v>
      </c>
      <c r="C645" s="32" t="s">
        <v>2589</v>
      </c>
      <c r="D645" s="24" t="s">
        <v>1442</v>
      </c>
      <c r="E645" s="33" t="s">
        <v>2587</v>
      </c>
      <c r="F645" s="33">
        <v>5207</v>
      </c>
      <c r="G645" s="33" t="s">
        <v>2201</v>
      </c>
      <c r="H645" s="33" t="s">
        <v>1445</v>
      </c>
      <c r="I645" s="33">
        <v>197408</v>
      </c>
      <c r="J645" s="34">
        <v>27954893</v>
      </c>
      <c r="K645" s="35">
        <v>0</v>
      </c>
      <c r="L645" s="36">
        <v>10</v>
      </c>
      <c r="M645" s="37">
        <v>110000000</v>
      </c>
      <c r="N645" s="38">
        <v>23760000</v>
      </c>
      <c r="O645" s="19" t="s">
        <v>2130</v>
      </c>
      <c r="P645" s="172">
        <f t="shared" si="20"/>
        <v>23760000</v>
      </c>
      <c r="Q645" s="135">
        <f t="shared" si="21"/>
        <v>198000</v>
      </c>
    </row>
    <row r="646" spans="1:17" x14ac:dyDescent="0.3">
      <c r="A646" s="19">
        <v>810</v>
      </c>
      <c r="B646" s="31" t="s">
        <v>2590</v>
      </c>
      <c r="C646" s="32" t="s">
        <v>2591</v>
      </c>
      <c r="D646" s="24" t="s">
        <v>1442</v>
      </c>
      <c r="E646" s="33" t="s">
        <v>2587</v>
      </c>
      <c r="F646" s="33">
        <v>5207</v>
      </c>
      <c r="G646" s="33" t="s">
        <v>2201</v>
      </c>
      <c r="H646" s="33" t="s">
        <v>1445</v>
      </c>
      <c r="I646" s="33">
        <v>197408</v>
      </c>
      <c r="J646" s="34">
        <v>14027126</v>
      </c>
      <c r="K646" s="35">
        <v>0</v>
      </c>
      <c r="L646" s="36">
        <v>10</v>
      </c>
      <c r="M646" s="37">
        <v>110000000</v>
      </c>
      <c r="N646" s="38">
        <v>23760000</v>
      </c>
      <c r="O646" s="19" t="s">
        <v>2130</v>
      </c>
      <c r="P646" s="172">
        <f t="shared" si="20"/>
        <v>23760000</v>
      </c>
      <c r="Q646" s="135">
        <f t="shared" si="21"/>
        <v>198000</v>
      </c>
    </row>
    <row r="647" spans="1:17" x14ac:dyDescent="0.3">
      <c r="A647" s="19">
        <v>811</v>
      </c>
      <c r="B647" s="31" t="s">
        <v>2592</v>
      </c>
      <c r="C647" s="32" t="s">
        <v>2593</v>
      </c>
      <c r="D647" s="24" t="s">
        <v>1442</v>
      </c>
      <c r="E647" s="33" t="s">
        <v>2587</v>
      </c>
      <c r="F647" s="33">
        <v>5207</v>
      </c>
      <c r="G647" s="33" t="s">
        <v>2201</v>
      </c>
      <c r="H647" s="33" t="s">
        <v>1445</v>
      </c>
      <c r="I647" s="33">
        <v>197408</v>
      </c>
      <c r="J647" s="34">
        <v>24346389</v>
      </c>
      <c r="K647" s="35">
        <v>0</v>
      </c>
      <c r="L647" s="36">
        <v>10</v>
      </c>
      <c r="M647" s="37">
        <v>110000000</v>
      </c>
      <c r="N647" s="38">
        <v>23760000</v>
      </c>
      <c r="O647" s="19" t="s">
        <v>2130</v>
      </c>
      <c r="P647" s="172">
        <f t="shared" si="20"/>
        <v>23760000</v>
      </c>
      <c r="Q647" s="135">
        <f t="shared" si="21"/>
        <v>198000</v>
      </c>
    </row>
    <row r="648" spans="1:17" x14ac:dyDescent="0.3">
      <c r="A648" s="19">
        <v>812</v>
      </c>
      <c r="B648" s="31" t="s">
        <v>2594</v>
      </c>
      <c r="C648" s="32" t="s">
        <v>2595</v>
      </c>
      <c r="D648" s="24" t="s">
        <v>1442</v>
      </c>
      <c r="E648" s="33" t="s">
        <v>2587</v>
      </c>
      <c r="F648" s="33">
        <v>5207</v>
      </c>
      <c r="G648" s="33" t="s">
        <v>2201</v>
      </c>
      <c r="H648" s="33" t="s">
        <v>1445</v>
      </c>
      <c r="I648" s="33">
        <v>197408</v>
      </c>
      <c r="J648" s="34">
        <v>12402015</v>
      </c>
      <c r="K648" s="35">
        <v>0</v>
      </c>
      <c r="L648" s="36">
        <v>10</v>
      </c>
      <c r="M648" s="37">
        <v>110000000</v>
      </c>
      <c r="N648" s="38">
        <v>23760000</v>
      </c>
      <c r="O648" s="19" t="s">
        <v>2130</v>
      </c>
      <c r="P648" s="172">
        <f t="shared" si="20"/>
        <v>23760000</v>
      </c>
      <c r="Q648" s="135">
        <f t="shared" si="21"/>
        <v>198000</v>
      </c>
    </row>
    <row r="649" spans="1:17" x14ac:dyDescent="0.3">
      <c r="A649" s="19">
        <v>813</v>
      </c>
      <c r="B649" s="31" t="s">
        <v>2596</v>
      </c>
      <c r="C649" s="32" t="s">
        <v>2597</v>
      </c>
      <c r="D649" s="24" t="s">
        <v>1442</v>
      </c>
      <c r="E649" s="33" t="s">
        <v>2587</v>
      </c>
      <c r="F649" s="33">
        <v>5207</v>
      </c>
      <c r="G649" s="33" t="s">
        <v>2201</v>
      </c>
      <c r="H649" s="33" t="s">
        <v>1445</v>
      </c>
      <c r="I649" s="33">
        <v>197408</v>
      </c>
      <c r="J649" s="34">
        <v>9645805</v>
      </c>
      <c r="K649" s="35">
        <v>0</v>
      </c>
      <c r="L649" s="36">
        <v>10</v>
      </c>
      <c r="M649" s="37">
        <v>110000000</v>
      </c>
      <c r="N649" s="38">
        <v>23760000</v>
      </c>
      <c r="O649" s="19" t="s">
        <v>2130</v>
      </c>
      <c r="P649" s="172">
        <f t="shared" si="20"/>
        <v>23760000</v>
      </c>
      <c r="Q649" s="135">
        <f t="shared" si="21"/>
        <v>198000</v>
      </c>
    </row>
    <row r="650" spans="1:17" x14ac:dyDescent="0.3">
      <c r="A650" s="19">
        <v>814</v>
      </c>
      <c r="B650" s="31" t="s">
        <v>2598</v>
      </c>
      <c r="C650" s="32" t="s">
        <v>2599</v>
      </c>
      <c r="D650" s="24" t="s">
        <v>1442</v>
      </c>
      <c r="E650" s="33" t="s">
        <v>2587</v>
      </c>
      <c r="F650" s="33">
        <v>5207</v>
      </c>
      <c r="G650" s="33" t="s">
        <v>2201</v>
      </c>
      <c r="H650" s="33" t="s">
        <v>1445</v>
      </c>
      <c r="I650" s="33">
        <v>197408</v>
      </c>
      <c r="J650" s="34">
        <v>9645805</v>
      </c>
      <c r="K650" s="35">
        <v>0</v>
      </c>
      <c r="L650" s="36">
        <v>10</v>
      </c>
      <c r="M650" s="37">
        <v>110000000</v>
      </c>
      <c r="N650" s="38">
        <v>23760000</v>
      </c>
      <c r="O650" s="19" t="s">
        <v>2130</v>
      </c>
      <c r="P650" s="172">
        <f t="shared" si="20"/>
        <v>23760000</v>
      </c>
      <c r="Q650" s="135">
        <f t="shared" si="21"/>
        <v>198000</v>
      </c>
    </row>
    <row r="651" spans="1:17" x14ac:dyDescent="0.3">
      <c r="A651" s="19">
        <v>815</v>
      </c>
      <c r="B651" s="31" t="s">
        <v>2600</v>
      </c>
      <c r="C651" s="32" t="s">
        <v>2601</v>
      </c>
      <c r="D651" s="24" t="s">
        <v>1442</v>
      </c>
      <c r="E651" s="33" t="s">
        <v>2587</v>
      </c>
      <c r="F651" s="33">
        <v>5207</v>
      </c>
      <c r="G651" s="33" t="s">
        <v>2201</v>
      </c>
      <c r="H651" s="33" t="s">
        <v>1445</v>
      </c>
      <c r="I651" s="33">
        <v>197307</v>
      </c>
      <c r="J651" s="34">
        <v>7595329</v>
      </c>
      <c r="K651" s="35">
        <v>0</v>
      </c>
      <c r="L651" s="36">
        <v>10</v>
      </c>
      <c r="M651" s="37">
        <v>110000000</v>
      </c>
      <c r="N651" s="38">
        <v>23760000</v>
      </c>
      <c r="O651" s="19" t="s">
        <v>2130</v>
      </c>
      <c r="P651" s="172">
        <f t="shared" si="20"/>
        <v>23760000</v>
      </c>
      <c r="Q651" s="135">
        <f t="shared" si="21"/>
        <v>198000</v>
      </c>
    </row>
    <row r="652" spans="1:17" x14ac:dyDescent="0.3">
      <c r="A652" s="19">
        <v>816</v>
      </c>
      <c r="B652" s="31" t="s">
        <v>2602</v>
      </c>
      <c r="C652" s="32" t="s">
        <v>2603</v>
      </c>
      <c r="D652" s="24" t="s">
        <v>1442</v>
      </c>
      <c r="E652" s="33" t="s">
        <v>2587</v>
      </c>
      <c r="F652" s="33">
        <v>5207</v>
      </c>
      <c r="G652" s="33" t="s">
        <v>2201</v>
      </c>
      <c r="H652" s="33" t="s">
        <v>1445</v>
      </c>
      <c r="I652" s="33">
        <v>197612</v>
      </c>
      <c r="J652" s="34">
        <v>7788959</v>
      </c>
      <c r="K652" s="35">
        <v>0</v>
      </c>
      <c r="L652" s="36">
        <v>10</v>
      </c>
      <c r="M652" s="37">
        <v>110000000</v>
      </c>
      <c r="N652" s="38">
        <v>23760000</v>
      </c>
      <c r="O652" s="19" t="s">
        <v>2130</v>
      </c>
      <c r="P652" s="172">
        <f t="shared" si="20"/>
        <v>23760000</v>
      </c>
      <c r="Q652" s="135">
        <f t="shared" si="21"/>
        <v>198000</v>
      </c>
    </row>
    <row r="653" spans="1:17" x14ac:dyDescent="0.3">
      <c r="A653" s="19">
        <v>817</v>
      </c>
      <c r="B653" s="31" t="s">
        <v>2604</v>
      </c>
      <c r="C653" s="32" t="s">
        <v>2605</v>
      </c>
      <c r="D653" s="24" t="s">
        <v>1442</v>
      </c>
      <c r="E653" s="33" t="s">
        <v>2587</v>
      </c>
      <c r="F653" s="33">
        <v>5207</v>
      </c>
      <c r="G653" s="33" t="s">
        <v>2201</v>
      </c>
      <c r="H653" s="33" t="s">
        <v>1445</v>
      </c>
      <c r="I653" s="33">
        <v>197307</v>
      </c>
      <c r="J653" s="34">
        <v>7260010</v>
      </c>
      <c r="K653" s="35">
        <v>0</v>
      </c>
      <c r="L653" s="36">
        <v>10</v>
      </c>
      <c r="M653" s="37">
        <v>110000000</v>
      </c>
      <c r="N653" s="38">
        <v>23760000</v>
      </c>
      <c r="O653" s="19" t="s">
        <v>2130</v>
      </c>
      <c r="P653" s="172">
        <f t="shared" si="20"/>
        <v>23760000</v>
      </c>
      <c r="Q653" s="135">
        <f t="shared" si="21"/>
        <v>198000</v>
      </c>
    </row>
    <row r="654" spans="1:17" x14ac:dyDescent="0.3">
      <c r="A654" s="19">
        <v>818</v>
      </c>
      <c r="B654" s="31" t="s">
        <v>2606</v>
      </c>
      <c r="C654" s="32" t="s">
        <v>2607</v>
      </c>
      <c r="D654" s="24" t="s">
        <v>1442</v>
      </c>
      <c r="E654" s="33" t="s">
        <v>2587</v>
      </c>
      <c r="F654" s="33">
        <v>5207</v>
      </c>
      <c r="G654" s="33" t="s">
        <v>2201</v>
      </c>
      <c r="H654" s="33" t="s">
        <v>1445</v>
      </c>
      <c r="I654" s="33">
        <v>197506</v>
      </c>
      <c r="J654" s="34">
        <v>12553257</v>
      </c>
      <c r="K654" s="35">
        <v>0</v>
      </c>
      <c r="L654" s="36">
        <v>10</v>
      </c>
      <c r="M654" s="37">
        <v>110000000</v>
      </c>
      <c r="N654" s="38">
        <v>23760000</v>
      </c>
      <c r="O654" s="19" t="s">
        <v>2130</v>
      </c>
      <c r="P654" s="172">
        <f t="shared" si="20"/>
        <v>23760000</v>
      </c>
      <c r="Q654" s="135">
        <f t="shared" si="21"/>
        <v>198000</v>
      </c>
    </row>
    <row r="655" spans="1:17" x14ac:dyDescent="0.3">
      <c r="A655" s="19">
        <v>819</v>
      </c>
      <c r="B655" s="31" t="s">
        <v>2608</v>
      </c>
      <c r="C655" s="32" t="s">
        <v>2609</v>
      </c>
      <c r="D655" s="24" t="s">
        <v>1442</v>
      </c>
      <c r="E655" s="33" t="s">
        <v>2587</v>
      </c>
      <c r="F655" s="33">
        <v>5207</v>
      </c>
      <c r="G655" s="33" t="s">
        <v>2201</v>
      </c>
      <c r="H655" s="33" t="s">
        <v>1445</v>
      </c>
      <c r="I655" s="33">
        <v>197506</v>
      </c>
      <c r="J655" s="34">
        <v>14455530</v>
      </c>
      <c r="K655" s="35">
        <v>0</v>
      </c>
      <c r="L655" s="36">
        <v>10</v>
      </c>
      <c r="M655" s="37">
        <v>110000000</v>
      </c>
      <c r="N655" s="38">
        <v>23760000</v>
      </c>
      <c r="O655" s="19" t="s">
        <v>2130</v>
      </c>
      <c r="P655" s="172">
        <f t="shared" si="20"/>
        <v>23760000</v>
      </c>
      <c r="Q655" s="135">
        <f t="shared" si="21"/>
        <v>198000</v>
      </c>
    </row>
    <row r="656" spans="1:17" x14ac:dyDescent="0.3">
      <c r="A656" s="19">
        <v>820</v>
      </c>
      <c r="B656" s="31" t="s">
        <v>2610</v>
      </c>
      <c r="C656" s="32" t="s">
        <v>2611</v>
      </c>
      <c r="D656" s="24" t="s">
        <v>1442</v>
      </c>
      <c r="E656" s="33" t="s">
        <v>2587</v>
      </c>
      <c r="F656" s="33">
        <v>5207</v>
      </c>
      <c r="G656" s="33" t="s">
        <v>2201</v>
      </c>
      <c r="H656" s="33" t="s">
        <v>1445</v>
      </c>
      <c r="I656" s="33">
        <v>197902</v>
      </c>
      <c r="J656" s="34">
        <v>14455530</v>
      </c>
      <c r="K656" s="35">
        <v>0</v>
      </c>
      <c r="L656" s="36">
        <v>10</v>
      </c>
      <c r="M656" s="37">
        <v>110000000</v>
      </c>
      <c r="N656" s="38">
        <v>23760000</v>
      </c>
      <c r="O656" s="19" t="s">
        <v>2130</v>
      </c>
      <c r="P656" s="172">
        <f t="shared" si="20"/>
        <v>23760000</v>
      </c>
      <c r="Q656" s="135">
        <f t="shared" si="21"/>
        <v>198000</v>
      </c>
    </row>
    <row r="657" spans="1:17" x14ac:dyDescent="0.3">
      <c r="A657" s="19">
        <v>821</v>
      </c>
      <c r="B657" s="31" t="s">
        <v>2612</v>
      </c>
      <c r="C657" s="32" t="s">
        <v>2613</v>
      </c>
      <c r="D657" s="24" t="s">
        <v>1442</v>
      </c>
      <c r="E657" s="33" t="s">
        <v>2587</v>
      </c>
      <c r="F657" s="33">
        <v>5207</v>
      </c>
      <c r="G657" s="33" t="s">
        <v>2201</v>
      </c>
      <c r="H657" s="33" t="s">
        <v>1445</v>
      </c>
      <c r="I657" s="33">
        <v>197902</v>
      </c>
      <c r="J657" s="34">
        <v>9177326</v>
      </c>
      <c r="K657" s="35">
        <v>0</v>
      </c>
      <c r="L657" s="36">
        <v>10</v>
      </c>
      <c r="M657" s="37">
        <v>110000000</v>
      </c>
      <c r="N657" s="38">
        <v>23760000</v>
      </c>
      <c r="O657" s="19" t="s">
        <v>2130</v>
      </c>
      <c r="P657" s="172">
        <f t="shared" si="20"/>
        <v>23760000</v>
      </c>
      <c r="Q657" s="135">
        <f t="shared" si="21"/>
        <v>198000</v>
      </c>
    </row>
    <row r="658" spans="1:17" x14ac:dyDescent="0.3">
      <c r="A658" s="19">
        <v>822</v>
      </c>
      <c r="B658" s="31" t="s">
        <v>2614</v>
      </c>
      <c r="C658" s="32" t="s">
        <v>2615</v>
      </c>
      <c r="D658" s="24" t="s">
        <v>1442</v>
      </c>
      <c r="E658" s="33" t="s">
        <v>2587</v>
      </c>
      <c r="F658" s="33">
        <v>5207</v>
      </c>
      <c r="G658" s="33" t="s">
        <v>2201</v>
      </c>
      <c r="H658" s="33" t="s">
        <v>1445</v>
      </c>
      <c r="I658" s="33">
        <v>197408</v>
      </c>
      <c r="J658" s="34">
        <v>9645805</v>
      </c>
      <c r="K658" s="35">
        <v>0</v>
      </c>
      <c r="L658" s="36">
        <v>10</v>
      </c>
      <c r="M658" s="37">
        <v>110000000</v>
      </c>
      <c r="N658" s="38">
        <v>23760000</v>
      </c>
      <c r="O658" s="19" t="s">
        <v>2130</v>
      </c>
      <c r="P658" s="172">
        <f t="shared" si="20"/>
        <v>23760000</v>
      </c>
      <c r="Q658" s="135">
        <f t="shared" si="21"/>
        <v>198000</v>
      </c>
    </row>
    <row r="659" spans="1:17" x14ac:dyDescent="0.3">
      <c r="A659" s="19">
        <v>823</v>
      </c>
      <c r="B659" s="31" t="s">
        <v>2616</v>
      </c>
      <c r="C659" s="32" t="s">
        <v>2617</v>
      </c>
      <c r="D659" s="24" t="s">
        <v>1442</v>
      </c>
      <c r="E659" s="33" t="s">
        <v>2587</v>
      </c>
      <c r="F659" s="33">
        <v>5207</v>
      </c>
      <c r="G659" s="33" t="s">
        <v>2201</v>
      </c>
      <c r="H659" s="33" t="s">
        <v>1445</v>
      </c>
      <c r="I659" s="33">
        <v>197506</v>
      </c>
      <c r="J659" s="34">
        <v>15226061</v>
      </c>
      <c r="K659" s="35">
        <v>0</v>
      </c>
      <c r="L659" s="36">
        <v>10</v>
      </c>
      <c r="M659" s="37">
        <v>110000000</v>
      </c>
      <c r="N659" s="38">
        <v>23760000</v>
      </c>
      <c r="O659" s="19" t="s">
        <v>2130</v>
      </c>
      <c r="P659" s="172">
        <f t="shared" si="20"/>
        <v>23760000</v>
      </c>
      <c r="Q659" s="135">
        <f t="shared" si="21"/>
        <v>198000</v>
      </c>
    </row>
    <row r="660" spans="1:17" x14ac:dyDescent="0.3">
      <c r="A660" s="19">
        <v>824</v>
      </c>
      <c r="B660" s="31" t="s">
        <v>2618</v>
      </c>
      <c r="C660" s="32" t="s">
        <v>2619</v>
      </c>
      <c r="D660" s="24" t="s">
        <v>1442</v>
      </c>
      <c r="E660" s="33" t="s">
        <v>2587</v>
      </c>
      <c r="F660" s="33">
        <v>5207</v>
      </c>
      <c r="G660" s="33" t="s">
        <v>2201</v>
      </c>
      <c r="H660" s="33" t="s">
        <v>1445</v>
      </c>
      <c r="I660" s="33">
        <v>197612</v>
      </c>
      <c r="J660" s="34">
        <v>7260010</v>
      </c>
      <c r="K660" s="35">
        <v>0</v>
      </c>
      <c r="L660" s="36">
        <v>10</v>
      </c>
      <c r="M660" s="37">
        <v>110000000</v>
      </c>
      <c r="N660" s="38">
        <v>23760000</v>
      </c>
      <c r="O660" s="19" t="s">
        <v>2130</v>
      </c>
      <c r="P660" s="172">
        <f t="shared" si="20"/>
        <v>23760000</v>
      </c>
      <c r="Q660" s="135">
        <f t="shared" si="21"/>
        <v>198000</v>
      </c>
    </row>
    <row r="661" spans="1:17" x14ac:dyDescent="0.3">
      <c r="A661" s="19">
        <v>825</v>
      </c>
      <c r="B661" s="31" t="s">
        <v>2620</v>
      </c>
      <c r="C661" s="32" t="s">
        <v>2621</v>
      </c>
      <c r="D661" s="24" t="s">
        <v>1442</v>
      </c>
      <c r="E661" s="33" t="s">
        <v>2587</v>
      </c>
      <c r="F661" s="33">
        <v>5207</v>
      </c>
      <c r="G661" s="33" t="s">
        <v>2201</v>
      </c>
      <c r="H661" s="33" t="s">
        <v>1445</v>
      </c>
      <c r="I661" s="33">
        <v>197612</v>
      </c>
      <c r="J661" s="34">
        <v>25569098</v>
      </c>
      <c r="K661" s="35">
        <v>0</v>
      </c>
      <c r="L661" s="36">
        <v>10</v>
      </c>
      <c r="M661" s="37">
        <v>110000000</v>
      </c>
      <c r="N661" s="38">
        <v>23760000</v>
      </c>
      <c r="O661" s="19" t="s">
        <v>2130</v>
      </c>
      <c r="P661" s="172">
        <f t="shared" si="20"/>
        <v>23760000</v>
      </c>
      <c r="Q661" s="135">
        <f t="shared" si="21"/>
        <v>198000</v>
      </c>
    </row>
    <row r="662" spans="1:17" x14ac:dyDescent="0.3">
      <c r="A662" s="19">
        <v>826</v>
      </c>
      <c r="B662" s="31" t="s">
        <v>2622</v>
      </c>
      <c r="C662" s="32" t="s">
        <v>2623</v>
      </c>
      <c r="D662" s="24" t="s">
        <v>1442</v>
      </c>
      <c r="E662" s="33" t="s">
        <v>2587</v>
      </c>
      <c r="F662" s="33">
        <v>5207</v>
      </c>
      <c r="G662" s="33" t="s">
        <v>2201</v>
      </c>
      <c r="H662" s="33" t="s">
        <v>1445</v>
      </c>
      <c r="I662" s="33">
        <v>197408</v>
      </c>
      <c r="J662" s="34">
        <v>14880318</v>
      </c>
      <c r="K662" s="35">
        <v>0</v>
      </c>
      <c r="L662" s="36">
        <v>10</v>
      </c>
      <c r="M662" s="37">
        <v>110000000</v>
      </c>
      <c r="N662" s="38">
        <v>23760000</v>
      </c>
      <c r="O662" s="19" t="s">
        <v>2130</v>
      </c>
      <c r="P662" s="172">
        <f t="shared" si="20"/>
        <v>23760000</v>
      </c>
      <c r="Q662" s="135">
        <f t="shared" si="21"/>
        <v>198000</v>
      </c>
    </row>
    <row r="663" spans="1:17" x14ac:dyDescent="0.3">
      <c r="A663" s="19">
        <v>827</v>
      </c>
      <c r="B663" s="31" t="s">
        <v>2624</v>
      </c>
      <c r="C663" s="32" t="s">
        <v>2625</v>
      </c>
      <c r="D663" s="24" t="s">
        <v>1442</v>
      </c>
      <c r="E663" s="33" t="s">
        <v>2587</v>
      </c>
      <c r="F663" s="33">
        <v>5207</v>
      </c>
      <c r="G663" s="33" t="s">
        <v>2201</v>
      </c>
      <c r="H663" s="33" t="s">
        <v>1445</v>
      </c>
      <c r="I663" s="33">
        <v>197408</v>
      </c>
      <c r="J663" s="34">
        <v>53451052</v>
      </c>
      <c r="K663" s="35">
        <v>0</v>
      </c>
      <c r="L663" s="36">
        <v>10</v>
      </c>
      <c r="M663" s="37">
        <v>110000000</v>
      </c>
      <c r="N663" s="38">
        <v>23760000</v>
      </c>
      <c r="O663" s="19" t="s">
        <v>2130</v>
      </c>
      <c r="P663" s="172">
        <f t="shared" si="20"/>
        <v>23760000</v>
      </c>
      <c r="Q663" s="135">
        <f t="shared" si="21"/>
        <v>198000</v>
      </c>
    </row>
    <row r="664" spans="1:17" x14ac:dyDescent="0.3">
      <c r="A664" s="19">
        <v>828</v>
      </c>
      <c r="B664" s="31" t="s">
        <v>2626</v>
      </c>
      <c r="C664" s="32" t="s">
        <v>2627</v>
      </c>
      <c r="D664" s="24" t="s">
        <v>1442</v>
      </c>
      <c r="E664" s="33" t="s">
        <v>2587</v>
      </c>
      <c r="F664" s="33">
        <v>5207</v>
      </c>
      <c r="G664" s="33" t="s">
        <v>2201</v>
      </c>
      <c r="H664" s="33" t="s">
        <v>1445</v>
      </c>
      <c r="I664" s="33">
        <v>197408</v>
      </c>
      <c r="J664" s="34">
        <v>10179405</v>
      </c>
      <c r="K664" s="35">
        <v>0</v>
      </c>
      <c r="L664" s="36">
        <v>10</v>
      </c>
      <c r="M664" s="37">
        <v>110000000</v>
      </c>
      <c r="N664" s="38">
        <v>23760000</v>
      </c>
      <c r="O664" s="19" t="s">
        <v>2130</v>
      </c>
      <c r="P664" s="172">
        <f t="shared" si="20"/>
        <v>23760000</v>
      </c>
      <c r="Q664" s="135">
        <f t="shared" si="21"/>
        <v>198000</v>
      </c>
    </row>
    <row r="665" spans="1:17" x14ac:dyDescent="0.3">
      <c r="A665" s="19">
        <v>829</v>
      </c>
      <c r="B665" s="31" t="s">
        <v>2628</v>
      </c>
      <c r="C665" s="32" t="s">
        <v>2629</v>
      </c>
      <c r="D665" s="24" t="s">
        <v>1442</v>
      </c>
      <c r="E665" s="33" t="s">
        <v>2587</v>
      </c>
      <c r="F665" s="33">
        <v>5207</v>
      </c>
      <c r="G665" s="33" t="s">
        <v>2201</v>
      </c>
      <c r="H665" s="33" t="s">
        <v>1445</v>
      </c>
      <c r="I665" s="33">
        <v>197902</v>
      </c>
      <c r="J665" s="34">
        <v>92014705</v>
      </c>
      <c r="K665" s="35">
        <v>0</v>
      </c>
      <c r="L665" s="36">
        <v>10</v>
      </c>
      <c r="M665" s="37">
        <v>110000000</v>
      </c>
      <c r="N665" s="38">
        <v>23760000</v>
      </c>
      <c r="O665" s="19" t="s">
        <v>2130</v>
      </c>
      <c r="P665" s="172">
        <f t="shared" si="20"/>
        <v>23760000</v>
      </c>
      <c r="Q665" s="135">
        <f t="shared" si="21"/>
        <v>198000</v>
      </c>
    </row>
    <row r="666" spans="1:17" x14ac:dyDescent="0.3">
      <c r="A666" s="19">
        <v>830</v>
      </c>
      <c r="B666" s="31" t="s">
        <v>2630</v>
      </c>
      <c r="C666" s="32" t="s">
        <v>2631</v>
      </c>
      <c r="D666" s="24" t="s">
        <v>1442</v>
      </c>
      <c r="E666" s="33" t="s">
        <v>2587</v>
      </c>
      <c r="F666" s="33">
        <v>5207</v>
      </c>
      <c r="G666" s="33" t="s">
        <v>2201</v>
      </c>
      <c r="H666" s="33" t="s">
        <v>1445</v>
      </c>
      <c r="I666" s="33">
        <v>197408</v>
      </c>
      <c r="J666" s="34">
        <v>11685258</v>
      </c>
      <c r="K666" s="35">
        <v>0</v>
      </c>
      <c r="L666" s="36">
        <v>10</v>
      </c>
      <c r="M666" s="37">
        <v>110000000</v>
      </c>
      <c r="N666" s="38">
        <v>23760000</v>
      </c>
      <c r="O666" s="19" t="s">
        <v>2130</v>
      </c>
      <c r="P666" s="172">
        <f t="shared" si="20"/>
        <v>23760000</v>
      </c>
      <c r="Q666" s="135">
        <f t="shared" si="21"/>
        <v>198000</v>
      </c>
    </row>
    <row r="667" spans="1:17" x14ac:dyDescent="0.3">
      <c r="A667" s="19">
        <v>831</v>
      </c>
      <c r="B667" s="31" t="s">
        <v>2632</v>
      </c>
      <c r="C667" s="32" t="s">
        <v>2633</v>
      </c>
      <c r="D667" s="24" t="s">
        <v>1442</v>
      </c>
      <c r="E667" s="33" t="s">
        <v>2587</v>
      </c>
      <c r="F667" s="33">
        <v>5207</v>
      </c>
      <c r="G667" s="33" t="s">
        <v>2201</v>
      </c>
      <c r="H667" s="33" t="s">
        <v>1445</v>
      </c>
      <c r="I667" s="33">
        <v>198510</v>
      </c>
      <c r="J667" s="34">
        <v>113887198</v>
      </c>
      <c r="K667" s="35">
        <v>2772000</v>
      </c>
      <c r="L667" s="36">
        <v>10</v>
      </c>
      <c r="M667" s="37">
        <v>110000000</v>
      </c>
      <c r="N667" s="38">
        <v>27720000</v>
      </c>
      <c r="O667" s="19" t="s">
        <v>2130</v>
      </c>
      <c r="P667" s="172">
        <f t="shared" si="20"/>
        <v>24948000</v>
      </c>
      <c r="Q667" s="135">
        <f t="shared" si="21"/>
        <v>207900</v>
      </c>
    </row>
    <row r="668" spans="1:17" x14ac:dyDescent="0.3">
      <c r="A668" s="19">
        <v>832</v>
      </c>
      <c r="B668" s="31" t="s">
        <v>2634</v>
      </c>
      <c r="C668" s="32" t="s">
        <v>2635</v>
      </c>
      <c r="D668" s="24" t="s">
        <v>1442</v>
      </c>
      <c r="E668" s="33" t="s">
        <v>2587</v>
      </c>
      <c r="F668" s="33">
        <v>5207</v>
      </c>
      <c r="G668" s="33" t="s">
        <v>2201</v>
      </c>
      <c r="H668" s="33" t="s">
        <v>1445</v>
      </c>
      <c r="I668" s="33">
        <v>197804</v>
      </c>
      <c r="J668" s="34">
        <v>19492003</v>
      </c>
      <c r="K668" s="35">
        <v>0</v>
      </c>
      <c r="L668" s="36">
        <v>10</v>
      </c>
      <c r="M668" s="37">
        <v>110000000</v>
      </c>
      <c r="N668" s="38">
        <v>23760000</v>
      </c>
      <c r="O668" s="19" t="s">
        <v>2130</v>
      </c>
      <c r="P668" s="172">
        <f t="shared" si="20"/>
        <v>23760000</v>
      </c>
      <c r="Q668" s="135">
        <f t="shared" si="21"/>
        <v>198000</v>
      </c>
    </row>
    <row r="669" spans="1:17" x14ac:dyDescent="0.3">
      <c r="A669" s="19">
        <v>833</v>
      </c>
      <c r="B669" s="31" t="s">
        <v>2636</v>
      </c>
      <c r="C669" s="32" t="s">
        <v>2637</v>
      </c>
      <c r="D669" s="24" t="s">
        <v>1442</v>
      </c>
      <c r="E669" s="33" t="s">
        <v>2587</v>
      </c>
      <c r="F669" s="33">
        <v>5207</v>
      </c>
      <c r="G669" s="33" t="s">
        <v>2201</v>
      </c>
      <c r="H669" s="33" t="s">
        <v>1445</v>
      </c>
      <c r="I669" s="33">
        <v>200110</v>
      </c>
      <c r="J669" s="34">
        <v>99315511</v>
      </c>
      <c r="K669" s="35">
        <v>3168000</v>
      </c>
      <c r="L669" s="36">
        <v>17</v>
      </c>
      <c r="M669" s="37">
        <v>110000000</v>
      </c>
      <c r="N669" s="38">
        <v>31680000</v>
      </c>
      <c r="O669" s="19" t="s">
        <v>2130</v>
      </c>
      <c r="P669" s="172">
        <f t="shared" si="20"/>
        <v>28512000</v>
      </c>
      <c r="Q669" s="135">
        <f t="shared" si="21"/>
        <v>139764.70588235292</v>
      </c>
    </row>
    <row r="670" spans="1:17" x14ac:dyDescent="0.3">
      <c r="A670" s="19">
        <v>834</v>
      </c>
      <c r="B670" s="31" t="s">
        <v>2638</v>
      </c>
      <c r="C670" s="32" t="s">
        <v>2639</v>
      </c>
      <c r="D670" s="24" t="s">
        <v>1442</v>
      </c>
      <c r="E670" s="33" t="s">
        <v>2587</v>
      </c>
      <c r="F670" s="33">
        <v>5207</v>
      </c>
      <c r="G670" s="33" t="s">
        <v>2201</v>
      </c>
      <c r="H670" s="33" t="s">
        <v>1445</v>
      </c>
      <c r="I670" s="33">
        <v>200110</v>
      </c>
      <c r="J670" s="34">
        <v>90628506</v>
      </c>
      <c r="K670" s="35">
        <v>3168000</v>
      </c>
      <c r="L670" s="36">
        <v>17</v>
      </c>
      <c r="M670" s="37">
        <v>110000000</v>
      </c>
      <c r="N670" s="38">
        <v>31680000</v>
      </c>
      <c r="O670" s="19" t="s">
        <v>2130</v>
      </c>
      <c r="P670" s="172">
        <f t="shared" si="20"/>
        <v>28512000</v>
      </c>
      <c r="Q670" s="135">
        <f t="shared" si="21"/>
        <v>139764.70588235292</v>
      </c>
    </row>
    <row r="671" spans="1:17" x14ac:dyDescent="0.3">
      <c r="A671" s="19">
        <v>835</v>
      </c>
      <c r="B671" s="31" t="s">
        <v>2640</v>
      </c>
      <c r="C671" s="32" t="s">
        <v>2641</v>
      </c>
      <c r="D671" s="24" t="s">
        <v>1442</v>
      </c>
      <c r="E671" s="33" t="s">
        <v>2587</v>
      </c>
      <c r="F671" s="33">
        <v>5207</v>
      </c>
      <c r="G671" s="33" t="s">
        <v>2201</v>
      </c>
      <c r="H671" s="33" t="s">
        <v>1445</v>
      </c>
      <c r="I671" s="33">
        <v>200110</v>
      </c>
      <c r="J671" s="34">
        <v>70526826</v>
      </c>
      <c r="K671" s="35">
        <v>3168000</v>
      </c>
      <c r="L671" s="36">
        <v>17</v>
      </c>
      <c r="M671" s="37">
        <v>110000000</v>
      </c>
      <c r="N671" s="38">
        <v>31680000</v>
      </c>
      <c r="O671" s="19" t="s">
        <v>2130</v>
      </c>
      <c r="P671" s="172">
        <f t="shared" si="20"/>
        <v>28512000</v>
      </c>
      <c r="Q671" s="135">
        <f t="shared" si="21"/>
        <v>139764.70588235292</v>
      </c>
    </row>
    <row r="672" spans="1:17" x14ac:dyDescent="0.3">
      <c r="A672" s="19">
        <v>836</v>
      </c>
      <c r="B672" s="31" t="s">
        <v>2642</v>
      </c>
      <c r="C672" s="32" t="s">
        <v>2643</v>
      </c>
      <c r="D672" s="24" t="s">
        <v>1442</v>
      </c>
      <c r="E672" s="33" t="s">
        <v>2587</v>
      </c>
      <c r="F672" s="33">
        <v>5207</v>
      </c>
      <c r="G672" s="33" t="s">
        <v>2201</v>
      </c>
      <c r="H672" s="33" t="s">
        <v>1445</v>
      </c>
      <c r="I672" s="33">
        <v>200110</v>
      </c>
      <c r="J672" s="34">
        <v>90628648</v>
      </c>
      <c r="K672" s="35">
        <v>3168000</v>
      </c>
      <c r="L672" s="36">
        <v>17</v>
      </c>
      <c r="M672" s="37">
        <v>110000000</v>
      </c>
      <c r="N672" s="38">
        <v>31680000</v>
      </c>
      <c r="O672" s="19" t="s">
        <v>2130</v>
      </c>
      <c r="P672" s="172">
        <f t="shared" si="20"/>
        <v>28512000</v>
      </c>
      <c r="Q672" s="135">
        <f t="shared" si="21"/>
        <v>139764.70588235292</v>
      </c>
    </row>
    <row r="673" spans="1:17" x14ac:dyDescent="0.3">
      <c r="A673" s="19">
        <v>837</v>
      </c>
      <c r="B673" s="31" t="s">
        <v>2644</v>
      </c>
      <c r="C673" s="32" t="s">
        <v>2645</v>
      </c>
      <c r="D673" s="24" t="s">
        <v>1442</v>
      </c>
      <c r="E673" s="33" t="s">
        <v>2587</v>
      </c>
      <c r="F673" s="33">
        <v>5207</v>
      </c>
      <c r="G673" s="33" t="s">
        <v>2201</v>
      </c>
      <c r="H673" s="33" t="s">
        <v>1445</v>
      </c>
      <c r="I673" s="33">
        <v>200110</v>
      </c>
      <c r="J673" s="34">
        <v>70526826</v>
      </c>
      <c r="K673" s="35">
        <v>3168000</v>
      </c>
      <c r="L673" s="36">
        <v>17</v>
      </c>
      <c r="M673" s="37">
        <v>110000000</v>
      </c>
      <c r="N673" s="38">
        <v>31680000</v>
      </c>
      <c r="O673" s="19" t="s">
        <v>2130</v>
      </c>
      <c r="P673" s="172">
        <f t="shared" si="20"/>
        <v>28512000</v>
      </c>
      <c r="Q673" s="135">
        <f t="shared" si="21"/>
        <v>139764.70588235292</v>
      </c>
    </row>
    <row r="674" spans="1:17" x14ac:dyDescent="0.3">
      <c r="A674" s="19">
        <v>838</v>
      </c>
      <c r="B674" s="31" t="s">
        <v>2646</v>
      </c>
      <c r="C674" s="32" t="s">
        <v>2647</v>
      </c>
      <c r="D674" s="24" t="s">
        <v>1442</v>
      </c>
      <c r="E674" s="33" t="s">
        <v>2587</v>
      </c>
      <c r="F674" s="33">
        <v>5207</v>
      </c>
      <c r="G674" s="33" t="s">
        <v>2201</v>
      </c>
      <c r="H674" s="33" t="s">
        <v>1445</v>
      </c>
      <c r="I674" s="33">
        <v>200110</v>
      </c>
      <c r="J674" s="34">
        <v>90628648</v>
      </c>
      <c r="K674" s="35">
        <v>3168000</v>
      </c>
      <c r="L674" s="36">
        <v>17</v>
      </c>
      <c r="M674" s="37">
        <v>110000000</v>
      </c>
      <c r="N674" s="38">
        <v>31680000</v>
      </c>
      <c r="O674" s="19" t="s">
        <v>2130</v>
      </c>
      <c r="P674" s="172">
        <f t="shared" si="20"/>
        <v>28512000</v>
      </c>
      <c r="Q674" s="135">
        <f t="shared" si="21"/>
        <v>139764.70588235292</v>
      </c>
    </row>
    <row r="675" spans="1:17" x14ac:dyDescent="0.3">
      <c r="A675" s="19">
        <v>839</v>
      </c>
      <c r="B675" s="31" t="s">
        <v>2648</v>
      </c>
      <c r="C675" s="32" t="s">
        <v>2649</v>
      </c>
      <c r="D675" s="24" t="s">
        <v>1442</v>
      </c>
      <c r="E675" s="33" t="s">
        <v>2587</v>
      </c>
      <c r="F675" s="33">
        <v>5207</v>
      </c>
      <c r="G675" s="33" t="s">
        <v>2201</v>
      </c>
      <c r="H675" s="33" t="s">
        <v>1445</v>
      </c>
      <c r="I675" s="33">
        <v>200110</v>
      </c>
      <c r="J675" s="34">
        <v>87599497</v>
      </c>
      <c r="K675" s="35">
        <v>3168000</v>
      </c>
      <c r="L675" s="36">
        <v>17</v>
      </c>
      <c r="M675" s="37">
        <v>110000000</v>
      </c>
      <c r="N675" s="38">
        <v>31680000</v>
      </c>
      <c r="O675" s="19" t="s">
        <v>2130</v>
      </c>
      <c r="P675" s="172">
        <f t="shared" si="20"/>
        <v>28512000</v>
      </c>
      <c r="Q675" s="135">
        <f t="shared" si="21"/>
        <v>139764.70588235292</v>
      </c>
    </row>
    <row r="676" spans="1:17" x14ac:dyDescent="0.3">
      <c r="A676" s="19">
        <v>840</v>
      </c>
      <c r="B676" s="31" t="s">
        <v>2650</v>
      </c>
      <c r="C676" s="32" t="s">
        <v>2651</v>
      </c>
      <c r="D676" s="24" t="s">
        <v>1442</v>
      </c>
      <c r="E676" s="33" t="s">
        <v>2587</v>
      </c>
      <c r="F676" s="33">
        <v>5207</v>
      </c>
      <c r="G676" s="33" t="s">
        <v>2201</v>
      </c>
      <c r="H676" s="33" t="s">
        <v>1445</v>
      </c>
      <c r="I676" s="33">
        <v>200110</v>
      </c>
      <c r="J676" s="34">
        <v>90628648</v>
      </c>
      <c r="K676" s="35">
        <v>3168000</v>
      </c>
      <c r="L676" s="36">
        <v>17</v>
      </c>
      <c r="M676" s="37">
        <v>110000000</v>
      </c>
      <c r="N676" s="38">
        <v>31680000</v>
      </c>
      <c r="O676" s="19" t="s">
        <v>2130</v>
      </c>
      <c r="P676" s="172">
        <f t="shared" si="20"/>
        <v>28512000</v>
      </c>
      <c r="Q676" s="135">
        <f t="shared" si="21"/>
        <v>139764.70588235292</v>
      </c>
    </row>
    <row r="677" spans="1:17" x14ac:dyDescent="0.3">
      <c r="A677" s="19">
        <v>841</v>
      </c>
      <c r="B677" s="31" t="s">
        <v>2652</v>
      </c>
      <c r="C677" s="32" t="s">
        <v>2653</v>
      </c>
      <c r="D677" s="24" t="s">
        <v>1442</v>
      </c>
      <c r="E677" s="33" t="s">
        <v>2587</v>
      </c>
      <c r="F677" s="33">
        <v>5207</v>
      </c>
      <c r="G677" s="33" t="s">
        <v>2201</v>
      </c>
      <c r="H677" s="33" t="s">
        <v>1445</v>
      </c>
      <c r="I677" s="33">
        <v>200110</v>
      </c>
      <c r="J677" s="34">
        <v>83803377</v>
      </c>
      <c r="K677" s="35">
        <v>3168000</v>
      </c>
      <c r="L677" s="36">
        <v>17</v>
      </c>
      <c r="M677" s="37">
        <v>110000000</v>
      </c>
      <c r="N677" s="38">
        <v>31680000</v>
      </c>
      <c r="O677" s="19" t="s">
        <v>2130</v>
      </c>
      <c r="P677" s="172">
        <f t="shared" si="20"/>
        <v>28512000</v>
      </c>
      <c r="Q677" s="135">
        <f t="shared" si="21"/>
        <v>139764.70588235292</v>
      </c>
    </row>
    <row r="678" spans="1:17" x14ac:dyDescent="0.3">
      <c r="A678" s="19">
        <v>842</v>
      </c>
      <c r="B678" s="31" t="s">
        <v>2654</v>
      </c>
      <c r="C678" s="32" t="s">
        <v>2655</v>
      </c>
      <c r="D678" s="24" t="s">
        <v>1442</v>
      </c>
      <c r="E678" s="33" t="s">
        <v>2587</v>
      </c>
      <c r="F678" s="33">
        <v>5207</v>
      </c>
      <c r="G678" s="33" t="s">
        <v>2201</v>
      </c>
      <c r="H678" s="33" t="s">
        <v>1445</v>
      </c>
      <c r="I678" s="33">
        <v>200110</v>
      </c>
      <c r="J678" s="34">
        <v>112189794</v>
      </c>
      <c r="K678" s="35">
        <v>3168000</v>
      </c>
      <c r="L678" s="36">
        <v>17</v>
      </c>
      <c r="M678" s="37">
        <v>110000000</v>
      </c>
      <c r="N678" s="38">
        <v>31680000</v>
      </c>
      <c r="O678" s="19" t="s">
        <v>2130</v>
      </c>
      <c r="P678" s="172">
        <f t="shared" si="20"/>
        <v>28512000</v>
      </c>
      <c r="Q678" s="135">
        <f t="shared" si="21"/>
        <v>139764.70588235292</v>
      </c>
    </row>
    <row r="679" spans="1:17" x14ac:dyDescent="0.3">
      <c r="A679" s="19">
        <v>845</v>
      </c>
      <c r="B679" s="31" t="s">
        <v>2656</v>
      </c>
      <c r="C679" s="32" t="s">
        <v>2657</v>
      </c>
      <c r="D679" s="24" t="s">
        <v>1442</v>
      </c>
      <c r="E679" s="33"/>
      <c r="F679" s="33">
        <v>5207</v>
      </c>
      <c r="G679" s="33" t="s">
        <v>2201</v>
      </c>
      <c r="H679" s="33" t="s">
        <v>1445</v>
      </c>
      <c r="I679" s="33">
        <v>200708</v>
      </c>
      <c r="J679" s="34">
        <v>638000</v>
      </c>
      <c r="K679" s="35">
        <v>54500</v>
      </c>
      <c r="L679" s="36">
        <v>23</v>
      </c>
      <c r="M679" s="37">
        <v>1416800</v>
      </c>
      <c r="N679" s="38">
        <v>545000</v>
      </c>
      <c r="O679" s="19" t="s">
        <v>2130</v>
      </c>
      <c r="P679" s="172">
        <f t="shared" si="20"/>
        <v>490500</v>
      </c>
      <c r="Q679" s="135">
        <f t="shared" si="21"/>
        <v>1777.1739130434783</v>
      </c>
    </row>
    <row r="680" spans="1:17" x14ac:dyDescent="0.3">
      <c r="A680" s="19">
        <v>857</v>
      </c>
      <c r="B680" s="31" t="s">
        <v>2658</v>
      </c>
      <c r="C680" s="32" t="s">
        <v>1956</v>
      </c>
      <c r="D680" s="24" t="s">
        <v>1442</v>
      </c>
      <c r="E680" s="33"/>
      <c r="F680" s="33">
        <v>5206</v>
      </c>
      <c r="G680" s="33" t="s">
        <v>2129</v>
      </c>
      <c r="H680" s="33" t="s">
        <v>1445</v>
      </c>
      <c r="I680" s="33">
        <v>197201</v>
      </c>
      <c r="J680" s="34">
        <v>12690</v>
      </c>
      <c r="K680" s="35">
        <v>0</v>
      </c>
      <c r="L680" s="36">
        <v>10</v>
      </c>
      <c r="M680" s="37">
        <v>13000000</v>
      </c>
      <c r="N680" s="38">
        <v>2106000</v>
      </c>
      <c r="O680" s="19" t="s">
        <v>2130</v>
      </c>
      <c r="P680" s="172">
        <f t="shared" si="20"/>
        <v>2106000</v>
      </c>
      <c r="Q680" s="135">
        <f t="shared" si="21"/>
        <v>17550</v>
      </c>
    </row>
    <row r="681" spans="1:17" x14ac:dyDescent="0.3">
      <c r="A681" s="19">
        <v>858</v>
      </c>
      <c r="B681" s="31" t="s">
        <v>2659</v>
      </c>
      <c r="C681" s="32" t="s">
        <v>2660</v>
      </c>
      <c r="D681" s="24" t="s">
        <v>1442</v>
      </c>
      <c r="E681" s="33" t="s">
        <v>2661</v>
      </c>
      <c r="F681" s="33">
        <v>5207</v>
      </c>
      <c r="G681" s="33" t="s">
        <v>2201</v>
      </c>
      <c r="H681" s="33" t="s">
        <v>1445</v>
      </c>
      <c r="I681" s="33">
        <v>200710</v>
      </c>
      <c r="J681" s="34">
        <v>1632816</v>
      </c>
      <c r="K681" s="35">
        <v>68900</v>
      </c>
      <c r="L681" s="36">
        <v>23</v>
      </c>
      <c r="M681" s="37">
        <v>1792340.4602036965</v>
      </c>
      <c r="N681" s="38">
        <v>689000</v>
      </c>
      <c r="O681" s="19" t="s">
        <v>2130</v>
      </c>
      <c r="P681" s="172">
        <f t="shared" si="20"/>
        <v>620100</v>
      </c>
      <c r="Q681" s="135">
        <f t="shared" si="21"/>
        <v>2246.7391304347825</v>
      </c>
    </row>
    <row r="682" spans="1:17" x14ac:dyDescent="0.3">
      <c r="A682" s="19">
        <v>860</v>
      </c>
      <c r="B682" s="31" t="s">
        <v>2662</v>
      </c>
      <c r="C682" s="32" t="s">
        <v>2663</v>
      </c>
      <c r="D682" s="24" t="s">
        <v>1442</v>
      </c>
      <c r="E682" s="33" t="s">
        <v>2263</v>
      </c>
      <c r="F682" s="33">
        <v>5203</v>
      </c>
      <c r="G682" s="33" t="s">
        <v>2188</v>
      </c>
      <c r="H682" s="33" t="s">
        <v>1445</v>
      </c>
      <c r="I682" s="33">
        <v>201108</v>
      </c>
      <c r="J682" s="34">
        <v>7908304</v>
      </c>
      <c r="K682" s="35">
        <v>537400</v>
      </c>
      <c r="L682" s="36">
        <v>27</v>
      </c>
      <c r="M682" s="37">
        <v>8292178.5391465491</v>
      </c>
      <c r="N682" s="38">
        <v>5374000</v>
      </c>
      <c r="O682" s="19" t="s">
        <v>2130</v>
      </c>
      <c r="P682" s="172">
        <f t="shared" si="20"/>
        <v>4836600</v>
      </c>
      <c r="Q682" s="135">
        <f t="shared" si="21"/>
        <v>14927.777777777779</v>
      </c>
    </row>
    <row r="683" spans="1:17" x14ac:dyDescent="0.3">
      <c r="A683" s="19">
        <v>861</v>
      </c>
      <c r="B683" s="31" t="s">
        <v>2664</v>
      </c>
      <c r="C683" s="32" t="s">
        <v>1705</v>
      </c>
      <c r="D683" s="24" t="s">
        <v>1442</v>
      </c>
      <c r="E683" s="33" t="s">
        <v>1703</v>
      </c>
      <c r="F683" s="33">
        <v>5209</v>
      </c>
      <c r="G683" s="33" t="s">
        <v>2206</v>
      </c>
      <c r="H683" s="33" t="s">
        <v>1445</v>
      </c>
      <c r="I683" s="33">
        <v>201108</v>
      </c>
      <c r="J683" s="34">
        <v>1390000</v>
      </c>
      <c r="K683" s="35">
        <v>84000</v>
      </c>
      <c r="L683" s="36">
        <v>27</v>
      </c>
      <c r="M683" s="37">
        <v>1457471.5601997222</v>
      </c>
      <c r="N683" s="38">
        <v>840000</v>
      </c>
      <c r="O683" s="19" t="s">
        <v>2130</v>
      </c>
      <c r="P683" s="172">
        <f t="shared" si="20"/>
        <v>756000</v>
      </c>
      <c r="Q683" s="135">
        <f t="shared" si="21"/>
        <v>2333.3333333333335</v>
      </c>
    </row>
    <row r="684" spans="1:17" x14ac:dyDescent="0.3">
      <c r="A684" s="19">
        <v>864</v>
      </c>
      <c r="B684" s="31" t="s">
        <v>2665</v>
      </c>
      <c r="C684" s="32" t="s">
        <v>2666</v>
      </c>
      <c r="D684" s="24" t="s">
        <v>1442</v>
      </c>
      <c r="E684" s="33"/>
      <c r="F684" s="33">
        <v>5207</v>
      </c>
      <c r="G684" s="33" t="s">
        <v>2201</v>
      </c>
      <c r="H684" s="33" t="s">
        <v>1445</v>
      </c>
      <c r="I684" s="33">
        <v>199508</v>
      </c>
      <c r="J684" s="34">
        <v>134422928</v>
      </c>
      <c r="K684" s="35">
        <v>384000</v>
      </c>
      <c r="L684" s="36">
        <v>11</v>
      </c>
      <c r="M684" s="37">
        <v>40000000</v>
      </c>
      <c r="N684" s="38">
        <v>3840000</v>
      </c>
      <c r="O684" s="19" t="s">
        <v>2130</v>
      </c>
      <c r="P684" s="172">
        <f t="shared" si="20"/>
        <v>3456000</v>
      </c>
      <c r="Q684" s="135">
        <f t="shared" si="21"/>
        <v>26181.81818181818</v>
      </c>
    </row>
    <row r="685" spans="1:17" x14ac:dyDescent="0.3">
      <c r="A685" s="19">
        <v>880</v>
      </c>
      <c r="B685" s="31" t="s">
        <v>2667</v>
      </c>
      <c r="C685" s="32" t="s">
        <v>2668</v>
      </c>
      <c r="D685" s="24" t="s">
        <v>1442</v>
      </c>
      <c r="E685" s="33"/>
      <c r="F685" s="33">
        <v>5203</v>
      </c>
      <c r="G685" s="33" t="s">
        <v>2188</v>
      </c>
      <c r="H685" s="33" t="s">
        <v>1445</v>
      </c>
      <c r="I685" s="33">
        <v>200310</v>
      </c>
      <c r="J685" s="34">
        <v>24629806</v>
      </c>
      <c r="K685" s="35">
        <v>563600</v>
      </c>
      <c r="L685" s="36">
        <v>19</v>
      </c>
      <c r="M685" s="37">
        <v>22014438.886621241</v>
      </c>
      <c r="N685" s="38">
        <v>5636000</v>
      </c>
      <c r="O685" s="19" t="s">
        <v>2130</v>
      </c>
      <c r="P685" s="172">
        <f t="shared" si="20"/>
        <v>5072400</v>
      </c>
      <c r="Q685" s="135">
        <f t="shared" si="21"/>
        <v>22247.36842105263</v>
      </c>
    </row>
    <row r="686" spans="1:17" x14ac:dyDescent="0.3">
      <c r="A686" s="19">
        <v>882</v>
      </c>
      <c r="B686" s="31" t="s">
        <v>2669</v>
      </c>
      <c r="C686" s="32" t="s">
        <v>2670</v>
      </c>
      <c r="D686" s="24" t="s">
        <v>1442</v>
      </c>
      <c r="E686" s="33" t="s">
        <v>2671</v>
      </c>
      <c r="F686" s="33">
        <v>5218</v>
      </c>
      <c r="G686" s="33" t="s">
        <v>2357</v>
      </c>
      <c r="H686" s="33" t="s">
        <v>1445</v>
      </c>
      <c r="I686" s="33">
        <v>201102</v>
      </c>
      <c r="J686" s="34">
        <v>1323792</v>
      </c>
      <c r="K686" s="35">
        <v>80000</v>
      </c>
      <c r="L686" s="36">
        <v>27</v>
      </c>
      <c r="M686" s="37">
        <v>1388049.7781438206</v>
      </c>
      <c r="N686" s="38">
        <v>800000</v>
      </c>
      <c r="O686" s="19" t="s">
        <v>2130</v>
      </c>
      <c r="P686" s="172">
        <f t="shared" si="20"/>
        <v>720000</v>
      </c>
      <c r="Q686" s="135">
        <f t="shared" si="21"/>
        <v>2222.2222222222222</v>
      </c>
    </row>
    <row r="687" spans="1:17" x14ac:dyDescent="0.3">
      <c r="A687" s="19">
        <v>956</v>
      </c>
      <c r="B687" s="31" t="s">
        <v>2672</v>
      </c>
      <c r="C687" s="32" t="s">
        <v>2673</v>
      </c>
      <c r="D687" s="24" t="s">
        <v>1442</v>
      </c>
      <c r="E687" s="33"/>
      <c r="F687" s="33">
        <v>5212</v>
      </c>
      <c r="G687" s="33" t="s">
        <v>2185</v>
      </c>
      <c r="H687" s="33" t="s">
        <v>1445</v>
      </c>
      <c r="I687" s="33">
        <v>196812</v>
      </c>
      <c r="J687" s="34">
        <v>716006</v>
      </c>
      <c r="K687" s="35">
        <v>0</v>
      </c>
      <c r="L687" s="36">
        <v>10</v>
      </c>
      <c r="M687" s="35">
        <v>7000000</v>
      </c>
      <c r="N687" s="38">
        <v>672000</v>
      </c>
      <c r="O687" s="19" t="s">
        <v>2130</v>
      </c>
      <c r="P687" s="172">
        <f t="shared" si="20"/>
        <v>672000</v>
      </c>
      <c r="Q687" s="135">
        <f t="shared" si="21"/>
        <v>5600</v>
      </c>
    </row>
    <row r="688" spans="1:17" x14ac:dyDescent="0.3">
      <c r="A688" s="19">
        <v>957</v>
      </c>
      <c r="B688" s="31" t="s">
        <v>2674</v>
      </c>
      <c r="C688" s="32" t="s">
        <v>2675</v>
      </c>
      <c r="D688" s="24" t="s">
        <v>1442</v>
      </c>
      <c r="E688" s="33"/>
      <c r="F688" s="33">
        <v>5212</v>
      </c>
      <c r="G688" s="33" t="s">
        <v>2185</v>
      </c>
      <c r="H688" s="33" t="s">
        <v>1445</v>
      </c>
      <c r="I688" s="33">
        <v>197512</v>
      </c>
      <c r="J688" s="34">
        <v>1293189</v>
      </c>
      <c r="K688" s="35">
        <v>0</v>
      </c>
      <c r="L688" s="36">
        <v>10</v>
      </c>
      <c r="M688" s="37">
        <v>7000000</v>
      </c>
      <c r="N688" s="38">
        <v>756000</v>
      </c>
      <c r="O688" s="19" t="s">
        <v>2130</v>
      </c>
      <c r="P688" s="172">
        <f t="shared" si="20"/>
        <v>756000</v>
      </c>
      <c r="Q688" s="135">
        <f t="shared" si="21"/>
        <v>6300</v>
      </c>
    </row>
    <row r="689" spans="1:17" x14ac:dyDescent="0.3">
      <c r="A689" s="19">
        <v>958</v>
      </c>
      <c r="B689" s="31" t="s">
        <v>2676</v>
      </c>
      <c r="C689" s="32" t="s">
        <v>2677</v>
      </c>
      <c r="D689" s="24" t="s">
        <v>1442</v>
      </c>
      <c r="E689" s="33"/>
      <c r="F689" s="33">
        <v>5212</v>
      </c>
      <c r="G689" s="33" t="s">
        <v>2185</v>
      </c>
      <c r="H689" s="33" t="s">
        <v>1445</v>
      </c>
      <c r="I689" s="33">
        <v>196812</v>
      </c>
      <c r="J689" s="34">
        <v>2450861</v>
      </c>
      <c r="K689" s="35">
        <v>0</v>
      </c>
      <c r="L689" s="36">
        <v>10</v>
      </c>
      <c r="M689" s="35">
        <v>7000000</v>
      </c>
      <c r="N689" s="38">
        <v>672000</v>
      </c>
      <c r="O689" s="19" t="s">
        <v>2130</v>
      </c>
      <c r="P689" s="172">
        <f t="shared" si="20"/>
        <v>672000</v>
      </c>
      <c r="Q689" s="135">
        <f t="shared" si="21"/>
        <v>5600</v>
      </c>
    </row>
    <row r="690" spans="1:17" x14ac:dyDescent="0.3">
      <c r="A690" s="19">
        <v>978</v>
      </c>
      <c r="B690" s="31" t="s">
        <v>2678</v>
      </c>
      <c r="C690" s="32" t="s">
        <v>2679</v>
      </c>
      <c r="D690" s="24" t="s">
        <v>1442</v>
      </c>
      <c r="E690" s="33" t="s">
        <v>2680</v>
      </c>
      <c r="F690" s="33">
        <v>5207</v>
      </c>
      <c r="G690" s="33" t="s">
        <v>2201</v>
      </c>
      <c r="H690" s="33" t="s">
        <v>1445</v>
      </c>
      <c r="I690" s="33">
        <v>197307</v>
      </c>
      <c r="J690" s="34">
        <v>123823500</v>
      </c>
      <c r="K690" s="35">
        <v>0</v>
      </c>
      <c r="L690" s="36">
        <v>10</v>
      </c>
      <c r="M690" s="37">
        <v>600000000</v>
      </c>
      <c r="N690" s="38">
        <v>57600000</v>
      </c>
      <c r="O690" s="19" t="s">
        <v>2130</v>
      </c>
      <c r="P690" s="172">
        <f t="shared" si="20"/>
        <v>57600000</v>
      </c>
      <c r="Q690" s="135">
        <f t="shared" si="21"/>
        <v>480000</v>
      </c>
    </row>
    <row r="691" spans="1:17" ht="13.5" thickBot="1" x14ac:dyDescent="0.35">
      <c r="A691" s="19">
        <v>979</v>
      </c>
      <c r="B691" s="39" t="s">
        <v>2681</v>
      </c>
      <c r="C691" s="40" t="s">
        <v>2682</v>
      </c>
      <c r="D691" s="24" t="s">
        <v>1442</v>
      </c>
      <c r="E691" s="41" t="s">
        <v>2683</v>
      </c>
      <c r="F691" s="41">
        <v>5207</v>
      </c>
      <c r="G691" s="41" t="s">
        <v>2201</v>
      </c>
      <c r="H691" s="41" t="s">
        <v>1445</v>
      </c>
      <c r="I691" s="41">
        <v>200110</v>
      </c>
      <c r="J691" s="42">
        <v>437324767</v>
      </c>
      <c r="K691" s="43">
        <v>11520000</v>
      </c>
      <c r="L691" s="44">
        <v>17</v>
      </c>
      <c r="M691" s="45">
        <v>600000000</v>
      </c>
      <c r="N691" s="46">
        <v>115200000</v>
      </c>
      <c r="O691" s="19" t="s">
        <v>2130</v>
      </c>
      <c r="P691" s="172">
        <f t="shared" si="20"/>
        <v>103680000</v>
      </c>
      <c r="Q691" s="135">
        <f t="shared" si="21"/>
        <v>508235.29411764705</v>
      </c>
    </row>
    <row r="692" spans="1:17" ht="13.5" thickBot="1" x14ac:dyDescent="0.35">
      <c r="B692" s="55" t="s">
        <v>2684</v>
      </c>
      <c r="C692" s="56"/>
      <c r="D692" s="24" t="s">
        <v>1442</v>
      </c>
      <c r="E692" s="57"/>
      <c r="F692" s="57"/>
      <c r="G692" s="57"/>
      <c r="H692" s="57"/>
      <c r="I692" s="57"/>
      <c r="J692" s="58"/>
      <c r="K692" s="59"/>
      <c r="L692" s="60"/>
      <c r="M692" s="61"/>
      <c r="N692" s="62">
        <f>SUM(N339:N691)</f>
        <v>19320228000</v>
      </c>
      <c r="O692" s="62">
        <f>SUM(O339:O691)</f>
        <v>0</v>
      </c>
      <c r="P692" s="62">
        <f>SUM(P339:P691)</f>
        <v>17454550800</v>
      </c>
      <c r="Q692" s="62">
        <f>SUM(Q339:Q691)</f>
        <v>60644089.338392466</v>
      </c>
    </row>
    <row r="693" spans="1:17" x14ac:dyDescent="0.3">
      <c r="A693" s="19">
        <v>69</v>
      </c>
      <c r="B693" s="23" t="s">
        <v>2685</v>
      </c>
      <c r="C693" s="24" t="s">
        <v>2686</v>
      </c>
      <c r="D693" s="24" t="s">
        <v>1442</v>
      </c>
      <c r="E693" s="25"/>
      <c r="F693" s="25">
        <v>5806</v>
      </c>
      <c r="G693" s="25" t="s">
        <v>2687</v>
      </c>
      <c r="H693" s="25" t="s">
        <v>1445</v>
      </c>
      <c r="I693" s="25">
        <v>200107</v>
      </c>
      <c r="J693" s="26">
        <v>2355116</v>
      </c>
      <c r="K693" s="27">
        <v>51000</v>
      </c>
      <c r="L693" s="28">
        <v>17</v>
      </c>
      <c r="M693" s="29">
        <v>2652201.1815745598</v>
      </c>
      <c r="N693" s="30">
        <v>510000</v>
      </c>
      <c r="O693" s="19" t="s">
        <v>2688</v>
      </c>
      <c r="P693" s="172">
        <f t="shared" si="20"/>
        <v>459000</v>
      </c>
      <c r="Q693" s="135">
        <f t="shared" si="21"/>
        <v>2250</v>
      </c>
    </row>
    <row r="694" spans="1:17" x14ac:dyDescent="0.3">
      <c r="A694" s="19">
        <v>379</v>
      </c>
      <c r="B694" s="31" t="s">
        <v>2689</v>
      </c>
      <c r="C694" s="32" t="s">
        <v>2690</v>
      </c>
      <c r="D694" s="24" t="s">
        <v>1442</v>
      </c>
      <c r="E694" s="33" t="s">
        <v>2691</v>
      </c>
      <c r="F694" s="33">
        <v>5806</v>
      </c>
      <c r="G694" s="33" t="s">
        <v>2687</v>
      </c>
      <c r="H694" s="33" t="s">
        <v>1445</v>
      </c>
      <c r="I694" s="33">
        <v>200702</v>
      </c>
      <c r="J694" s="34">
        <v>23985991</v>
      </c>
      <c r="K694" s="35">
        <v>1011100</v>
      </c>
      <c r="L694" s="36">
        <v>23</v>
      </c>
      <c r="M694" s="37">
        <v>26329397.891361747</v>
      </c>
      <c r="N694" s="38">
        <v>10111000</v>
      </c>
      <c r="O694" s="19" t="s">
        <v>2688</v>
      </c>
      <c r="P694" s="172">
        <f t="shared" si="20"/>
        <v>9099900</v>
      </c>
      <c r="Q694" s="135">
        <f t="shared" si="21"/>
        <v>32970.652173913048</v>
      </c>
    </row>
    <row r="695" spans="1:17" x14ac:dyDescent="0.3">
      <c r="A695" s="19">
        <v>702</v>
      </c>
      <c r="B695" s="31" t="s">
        <v>2692</v>
      </c>
      <c r="C695" s="32" t="s">
        <v>2693</v>
      </c>
      <c r="D695" s="24" t="s">
        <v>1442</v>
      </c>
      <c r="E695" s="33"/>
      <c r="F695" s="33">
        <v>5806</v>
      </c>
      <c r="G695" s="33" t="s">
        <v>2687</v>
      </c>
      <c r="H695" s="33" t="s">
        <v>1445</v>
      </c>
      <c r="I695" s="33">
        <v>201108</v>
      </c>
      <c r="J695" s="34">
        <v>3132000</v>
      </c>
      <c r="K695" s="35">
        <v>189200</v>
      </c>
      <c r="L695" s="36">
        <v>27</v>
      </c>
      <c r="M695" s="37">
        <v>3284029.4435579348</v>
      </c>
      <c r="N695" s="38">
        <v>1892000</v>
      </c>
      <c r="O695" s="19" t="s">
        <v>2688</v>
      </c>
      <c r="P695" s="172">
        <f t="shared" si="20"/>
        <v>1702800</v>
      </c>
      <c r="Q695" s="135">
        <f t="shared" si="21"/>
        <v>5255.5555555555557</v>
      </c>
    </row>
    <row r="696" spans="1:17" x14ac:dyDescent="0.3">
      <c r="A696" s="19">
        <v>953</v>
      </c>
      <c r="B696" s="31" t="s">
        <v>2694</v>
      </c>
      <c r="C696" s="32" t="s">
        <v>2695</v>
      </c>
      <c r="D696" s="24" t="s">
        <v>1442</v>
      </c>
      <c r="E696" s="33"/>
      <c r="F696" s="33">
        <v>5806</v>
      </c>
      <c r="G696" s="33" t="s">
        <v>2687</v>
      </c>
      <c r="H696" s="33" t="s">
        <v>1445</v>
      </c>
      <c r="I696" s="33">
        <v>201005</v>
      </c>
      <c r="J696" s="34">
        <v>140717457</v>
      </c>
      <c r="K696" s="35">
        <v>4320000</v>
      </c>
      <c r="L696" s="36">
        <v>26</v>
      </c>
      <c r="M696" s="37">
        <v>80000000</v>
      </c>
      <c r="N696" s="38">
        <v>43200000</v>
      </c>
      <c r="O696" s="19" t="s">
        <v>2688</v>
      </c>
      <c r="P696" s="172">
        <f t="shared" si="20"/>
        <v>38880000</v>
      </c>
      <c r="Q696" s="135">
        <f t="shared" si="21"/>
        <v>124615.38461538462</v>
      </c>
    </row>
    <row r="697" spans="1:17" x14ac:dyDescent="0.3">
      <c r="A697" s="19">
        <v>954</v>
      </c>
      <c r="B697" s="31" t="s">
        <v>2696</v>
      </c>
      <c r="C697" s="32" t="s">
        <v>2697</v>
      </c>
      <c r="D697" s="24" t="s">
        <v>1442</v>
      </c>
      <c r="E697" s="33" t="s">
        <v>2698</v>
      </c>
      <c r="F697" s="33">
        <v>5806</v>
      </c>
      <c r="G697" s="33" t="s">
        <v>2687</v>
      </c>
      <c r="H697" s="33" t="s">
        <v>1445</v>
      </c>
      <c r="I697" s="33">
        <v>201302</v>
      </c>
      <c r="J697" s="34">
        <v>93099379</v>
      </c>
      <c r="K697" s="35">
        <v>6134900</v>
      </c>
      <c r="L697" s="36">
        <v>29</v>
      </c>
      <c r="M697" s="37">
        <v>94673076.095244527</v>
      </c>
      <c r="N697" s="38">
        <v>61349000</v>
      </c>
      <c r="O697" s="19" t="s">
        <v>2688</v>
      </c>
      <c r="P697" s="172">
        <f t="shared" si="20"/>
        <v>55214100</v>
      </c>
      <c r="Q697" s="135">
        <f t="shared" si="21"/>
        <v>158661.20689655174</v>
      </c>
    </row>
    <row r="698" spans="1:17" ht="13.5" thickBot="1" x14ac:dyDescent="0.35">
      <c r="A698" s="19">
        <v>955</v>
      </c>
      <c r="B698" s="39" t="s">
        <v>2699</v>
      </c>
      <c r="C698" s="40" t="s">
        <v>2700</v>
      </c>
      <c r="D698" s="24" t="s">
        <v>1442</v>
      </c>
      <c r="E698" s="41"/>
      <c r="F698" s="41">
        <v>5806</v>
      </c>
      <c r="G698" s="41" t="s">
        <v>2687</v>
      </c>
      <c r="H698" s="41" t="s">
        <v>1445</v>
      </c>
      <c r="I698" s="41">
        <v>197409</v>
      </c>
      <c r="J698" s="42">
        <v>4961557</v>
      </c>
      <c r="K698" s="43">
        <v>0</v>
      </c>
      <c r="L698" s="44">
        <v>10</v>
      </c>
      <c r="M698" s="45">
        <v>80000000</v>
      </c>
      <c r="N698" s="46">
        <v>10240000</v>
      </c>
      <c r="O698" s="19" t="s">
        <v>2688</v>
      </c>
      <c r="P698" s="172">
        <f t="shared" si="20"/>
        <v>10240000</v>
      </c>
      <c r="Q698" s="135">
        <f t="shared" si="21"/>
        <v>85333.333333333328</v>
      </c>
    </row>
    <row r="699" spans="1:17" ht="13.5" thickBot="1" x14ac:dyDescent="0.35">
      <c r="B699" s="63" t="s">
        <v>2701</v>
      </c>
      <c r="C699" s="64"/>
      <c r="D699" s="24" t="s">
        <v>1442</v>
      </c>
      <c r="E699" s="65"/>
      <c r="F699" s="65"/>
      <c r="G699" s="65"/>
      <c r="H699" s="65"/>
      <c r="I699" s="65"/>
      <c r="J699" s="66"/>
      <c r="K699" s="67"/>
      <c r="L699" s="68"/>
      <c r="M699" s="69"/>
      <c r="N699" s="70">
        <f>SUM(N693:N698)</f>
        <v>127302000</v>
      </c>
      <c r="O699" s="70">
        <f>SUM(O693:O698)</f>
        <v>0</v>
      </c>
      <c r="P699" s="70">
        <f>SUM(P693:P698)</f>
        <v>115595800</v>
      </c>
      <c r="Q699" s="70">
        <f>SUM(Q693:Q698)</f>
        <v>409086.13257473829</v>
      </c>
    </row>
    <row r="700" spans="1:17" x14ac:dyDescent="0.3">
      <c r="A700" s="19">
        <v>260</v>
      </c>
      <c r="B700" s="23" t="s">
        <v>2702</v>
      </c>
      <c r="C700" s="24" t="s">
        <v>2703</v>
      </c>
      <c r="D700" s="24" t="s">
        <v>1442</v>
      </c>
      <c r="E700" s="25" t="s">
        <v>1611</v>
      </c>
      <c r="F700" s="25">
        <v>5303</v>
      </c>
      <c r="G700" s="25" t="s">
        <v>2704</v>
      </c>
      <c r="H700" s="25" t="s">
        <v>1445</v>
      </c>
      <c r="I700" s="25">
        <v>201002</v>
      </c>
      <c r="J700" s="26">
        <v>371200</v>
      </c>
      <c r="K700" s="27">
        <v>255800</v>
      </c>
      <c r="L700" s="28">
        <v>26</v>
      </c>
      <c r="M700" s="29">
        <v>5328136</v>
      </c>
      <c r="N700" s="30">
        <v>2558000</v>
      </c>
      <c r="O700" s="19" t="s">
        <v>2705</v>
      </c>
      <c r="P700" s="172">
        <f t="shared" si="20"/>
        <v>2302200</v>
      </c>
      <c r="Q700" s="135">
        <f t="shared" si="21"/>
        <v>7378.8461538461534</v>
      </c>
    </row>
    <row r="701" spans="1:17" x14ac:dyDescent="0.3">
      <c r="A701" s="19">
        <v>320</v>
      </c>
      <c r="B701" s="31" t="s">
        <v>2706</v>
      </c>
      <c r="C701" s="32" t="s">
        <v>2707</v>
      </c>
      <c r="D701" s="24" t="s">
        <v>1442</v>
      </c>
      <c r="E701" s="33" t="s">
        <v>2708</v>
      </c>
      <c r="F701" s="33">
        <v>5303</v>
      </c>
      <c r="G701" s="33" t="s">
        <v>2704</v>
      </c>
      <c r="H701" s="33" t="s">
        <v>1445</v>
      </c>
      <c r="I701" s="33">
        <v>199112</v>
      </c>
      <c r="J701" s="34">
        <v>13564203</v>
      </c>
      <c r="K701" s="35">
        <v>26900</v>
      </c>
      <c r="L701" s="36">
        <v>10</v>
      </c>
      <c r="M701" s="37">
        <v>2800000</v>
      </c>
      <c r="N701" s="38">
        <v>269000</v>
      </c>
      <c r="O701" s="19" t="s">
        <v>2705</v>
      </c>
      <c r="P701" s="172">
        <f t="shared" si="20"/>
        <v>242100</v>
      </c>
      <c r="Q701" s="135">
        <f t="shared" si="21"/>
        <v>2017.5</v>
      </c>
    </row>
    <row r="702" spans="1:17" x14ac:dyDescent="0.3">
      <c r="A702" s="19">
        <v>338</v>
      </c>
      <c r="B702" s="31" t="s">
        <v>2709</v>
      </c>
      <c r="C702" s="32" t="s">
        <v>2710</v>
      </c>
      <c r="D702" s="24" t="s">
        <v>1442</v>
      </c>
      <c r="E702" s="33"/>
      <c r="F702" s="33">
        <v>5303</v>
      </c>
      <c r="G702" s="33" t="s">
        <v>2704</v>
      </c>
      <c r="H702" s="33" t="s">
        <v>1445</v>
      </c>
      <c r="I702" s="33">
        <v>201109</v>
      </c>
      <c r="J702" s="34">
        <v>806200</v>
      </c>
      <c r="K702" s="35">
        <v>48700</v>
      </c>
      <c r="L702" s="36">
        <v>27</v>
      </c>
      <c r="M702" s="37">
        <v>845333.50491583883</v>
      </c>
      <c r="N702" s="38">
        <v>487000</v>
      </c>
      <c r="O702" s="19" t="s">
        <v>2705</v>
      </c>
      <c r="P702" s="172">
        <f t="shared" si="20"/>
        <v>438300</v>
      </c>
      <c r="Q702" s="135">
        <f t="shared" si="21"/>
        <v>1352.7777777777778</v>
      </c>
    </row>
    <row r="703" spans="1:17" x14ac:dyDescent="0.3">
      <c r="A703" s="19">
        <v>351</v>
      </c>
      <c r="B703" s="31" t="s">
        <v>2711</v>
      </c>
      <c r="C703" s="32" t="s">
        <v>2712</v>
      </c>
      <c r="D703" s="24" t="s">
        <v>1442</v>
      </c>
      <c r="E703" s="33" t="s">
        <v>1703</v>
      </c>
      <c r="F703" s="33">
        <v>5303</v>
      </c>
      <c r="G703" s="33" t="s">
        <v>2704</v>
      </c>
      <c r="H703" s="33" t="s">
        <v>1445</v>
      </c>
      <c r="I703" s="33">
        <v>201211</v>
      </c>
      <c r="J703" s="34">
        <v>1582530</v>
      </c>
      <c r="K703" s="35">
        <v>109500</v>
      </c>
      <c r="L703" s="36">
        <v>28</v>
      </c>
      <c r="M703" s="37">
        <v>1788348.4874705214</v>
      </c>
      <c r="N703" s="38">
        <v>1095000</v>
      </c>
      <c r="O703" s="19" t="s">
        <v>2705</v>
      </c>
      <c r="P703" s="172">
        <f t="shared" si="20"/>
        <v>985500</v>
      </c>
      <c r="Q703" s="135">
        <f t="shared" si="21"/>
        <v>2933.0357142857142</v>
      </c>
    </row>
    <row r="704" spans="1:17" x14ac:dyDescent="0.3">
      <c r="A704" s="19">
        <v>498</v>
      </c>
      <c r="B704" s="31" t="s">
        <v>2713</v>
      </c>
      <c r="C704" s="32" t="s">
        <v>2714</v>
      </c>
      <c r="D704" s="24" t="s">
        <v>1442</v>
      </c>
      <c r="E704" s="33"/>
      <c r="F704" s="33">
        <v>5303</v>
      </c>
      <c r="G704" s="33" t="s">
        <v>2704</v>
      </c>
      <c r="H704" s="33" t="s">
        <v>1445</v>
      </c>
      <c r="I704" s="33">
        <v>199003</v>
      </c>
      <c r="J704" s="34">
        <v>2637034081</v>
      </c>
      <c r="K704" s="35">
        <v>10944000</v>
      </c>
      <c r="L704" s="36">
        <v>10</v>
      </c>
      <c r="M704" s="37">
        <v>855000000</v>
      </c>
      <c r="N704" s="38">
        <v>109440000</v>
      </c>
      <c r="O704" s="19" t="s">
        <v>2705</v>
      </c>
      <c r="P704" s="172">
        <f t="shared" si="20"/>
        <v>98496000</v>
      </c>
      <c r="Q704" s="135">
        <f t="shared" si="21"/>
        <v>820800</v>
      </c>
    </row>
    <row r="705" spans="1:17" x14ac:dyDescent="0.3">
      <c r="A705" s="19">
        <v>499</v>
      </c>
      <c r="B705" s="31" t="s">
        <v>2715</v>
      </c>
      <c r="C705" s="32" t="s">
        <v>2716</v>
      </c>
      <c r="D705" s="24" t="s">
        <v>1442</v>
      </c>
      <c r="E705" s="33"/>
      <c r="F705" s="33">
        <v>5303</v>
      </c>
      <c r="G705" s="33" t="s">
        <v>2704</v>
      </c>
      <c r="H705" s="33" t="s">
        <v>1445</v>
      </c>
      <c r="I705" s="33">
        <v>199907</v>
      </c>
      <c r="J705" s="34">
        <v>77544045</v>
      </c>
      <c r="K705" s="35">
        <v>1405100</v>
      </c>
      <c r="L705" s="36">
        <v>15</v>
      </c>
      <c r="M705" s="37">
        <v>109773039.6536485</v>
      </c>
      <c r="N705" s="38">
        <v>14051000</v>
      </c>
      <c r="O705" s="19" t="s">
        <v>2705</v>
      </c>
      <c r="P705" s="172">
        <f t="shared" si="20"/>
        <v>12645900</v>
      </c>
      <c r="Q705" s="135">
        <f t="shared" si="21"/>
        <v>70255</v>
      </c>
    </row>
    <row r="706" spans="1:17" x14ac:dyDescent="0.3">
      <c r="A706" s="19">
        <v>500</v>
      </c>
      <c r="B706" s="31" t="s">
        <v>2717</v>
      </c>
      <c r="C706" s="32" t="s">
        <v>2718</v>
      </c>
      <c r="D706" s="24" t="s">
        <v>1442</v>
      </c>
      <c r="E706" s="33"/>
      <c r="F706" s="33">
        <v>5303</v>
      </c>
      <c r="G706" s="33" t="s">
        <v>2704</v>
      </c>
      <c r="H706" s="33" t="s">
        <v>1445</v>
      </c>
      <c r="I706" s="33">
        <v>201306</v>
      </c>
      <c r="J706" s="34">
        <v>1519269654</v>
      </c>
      <c r="K706" s="35">
        <v>112626900</v>
      </c>
      <c r="L706" s="36">
        <v>29</v>
      </c>
      <c r="M706" s="37">
        <v>1544950493.8409719</v>
      </c>
      <c r="N706" s="38">
        <v>1126269000</v>
      </c>
      <c r="O706" s="19" t="s">
        <v>2705</v>
      </c>
      <c r="P706" s="172">
        <f t="shared" si="20"/>
        <v>1013642100</v>
      </c>
      <c r="Q706" s="135">
        <f t="shared" si="21"/>
        <v>2912764.6551724137</v>
      </c>
    </row>
    <row r="707" spans="1:17" x14ac:dyDescent="0.3">
      <c r="A707" s="19">
        <v>501</v>
      </c>
      <c r="B707" s="31" t="s">
        <v>2719</v>
      </c>
      <c r="C707" s="32" t="s">
        <v>2720</v>
      </c>
      <c r="D707" s="24" t="s">
        <v>1442</v>
      </c>
      <c r="E707" s="33"/>
      <c r="F707" s="33">
        <v>5303</v>
      </c>
      <c r="G707" s="33" t="s">
        <v>2704</v>
      </c>
      <c r="H707" s="33" t="s">
        <v>1445</v>
      </c>
      <c r="I707" s="33">
        <v>201307</v>
      </c>
      <c r="J707" s="34">
        <v>841710355</v>
      </c>
      <c r="K707" s="35">
        <v>62397900</v>
      </c>
      <c r="L707" s="36">
        <v>29</v>
      </c>
      <c r="M707" s="37">
        <v>855938131.32814014</v>
      </c>
      <c r="N707" s="38">
        <v>623979000</v>
      </c>
      <c r="O707" s="19" t="s">
        <v>2705</v>
      </c>
      <c r="P707" s="172">
        <f t="shared" ref="P707:P770" si="22">+(N707-K707)</f>
        <v>561581100</v>
      </c>
      <c r="Q707" s="135">
        <f t="shared" ref="Q707:Q770" si="23">+(P707/L707)/12</f>
        <v>1613738.7931034483</v>
      </c>
    </row>
    <row r="708" spans="1:17" x14ac:dyDescent="0.3">
      <c r="A708" s="19">
        <v>502</v>
      </c>
      <c r="B708" s="31" t="s">
        <v>2721</v>
      </c>
      <c r="C708" s="32" t="s">
        <v>2722</v>
      </c>
      <c r="D708" s="24" t="s">
        <v>1442</v>
      </c>
      <c r="E708" s="33" t="s">
        <v>2723</v>
      </c>
      <c r="F708" s="33">
        <v>5303</v>
      </c>
      <c r="G708" s="33" t="s">
        <v>2704</v>
      </c>
      <c r="H708" s="33" t="s">
        <v>1445</v>
      </c>
      <c r="I708" s="33">
        <v>201305</v>
      </c>
      <c r="J708" s="34">
        <v>3935238053</v>
      </c>
      <c r="K708" s="35">
        <v>291728100</v>
      </c>
      <c r="L708" s="36">
        <v>29</v>
      </c>
      <c r="M708" s="37">
        <v>4001757000.3831167</v>
      </c>
      <c r="N708" s="38">
        <v>2917281000</v>
      </c>
      <c r="O708" s="19" t="s">
        <v>2705</v>
      </c>
      <c r="P708" s="172">
        <f t="shared" si="22"/>
        <v>2625552900</v>
      </c>
      <c r="Q708" s="135">
        <f t="shared" si="23"/>
        <v>7544692.2413793104</v>
      </c>
    </row>
    <row r="709" spans="1:17" ht="13.5" thickBot="1" x14ac:dyDescent="0.35">
      <c r="A709" s="19">
        <v>548</v>
      </c>
      <c r="B709" s="39" t="s">
        <v>2724</v>
      </c>
      <c r="C709" s="40" t="s">
        <v>2725</v>
      </c>
      <c r="D709" s="24" t="s">
        <v>1442</v>
      </c>
      <c r="E709" s="41"/>
      <c r="F709" s="41">
        <v>5303</v>
      </c>
      <c r="G709" s="41" t="s">
        <v>2704</v>
      </c>
      <c r="H709" s="41" t="s">
        <v>1445</v>
      </c>
      <c r="I709" s="41">
        <v>201306</v>
      </c>
      <c r="J709" s="42">
        <v>1491937</v>
      </c>
      <c r="K709" s="43">
        <v>98400</v>
      </c>
      <c r="L709" s="44">
        <v>29</v>
      </c>
      <c r="M709" s="45">
        <v>1517155.8247484211</v>
      </c>
      <c r="N709" s="46">
        <v>984000</v>
      </c>
      <c r="O709" s="19" t="s">
        <v>2705</v>
      </c>
      <c r="P709" s="172">
        <f t="shared" si="22"/>
        <v>885600</v>
      </c>
      <c r="Q709" s="135">
        <f t="shared" si="23"/>
        <v>2544.8275862068963</v>
      </c>
    </row>
    <row r="710" spans="1:17" ht="13.5" thickBot="1" x14ac:dyDescent="0.35">
      <c r="B710" s="71" t="s">
        <v>2726</v>
      </c>
      <c r="C710" s="72"/>
      <c r="D710" s="24" t="s">
        <v>1442</v>
      </c>
      <c r="E710" s="73"/>
      <c r="F710" s="73"/>
      <c r="G710" s="73"/>
      <c r="H710" s="73"/>
      <c r="I710" s="73"/>
      <c r="J710" s="74"/>
      <c r="K710" s="75"/>
      <c r="L710" s="76"/>
      <c r="M710" s="77"/>
      <c r="N710" s="78">
        <f>SUM(N700:N709)</f>
        <v>4796413000</v>
      </c>
      <c r="O710" s="78">
        <f>SUM(O700:O709)</f>
        <v>0</v>
      </c>
      <c r="P710" s="78">
        <f>SUM(P700:P709)</f>
        <v>4316771700</v>
      </c>
      <c r="Q710" s="78">
        <f>SUM(Q700:Q709)</f>
        <v>12978477.676887289</v>
      </c>
    </row>
    <row r="711" spans="1:17" x14ac:dyDescent="0.3">
      <c r="A711" s="19">
        <v>241</v>
      </c>
      <c r="B711" s="23" t="s">
        <v>2727</v>
      </c>
      <c r="C711" s="24" t="s">
        <v>2728</v>
      </c>
      <c r="D711" s="24" t="s">
        <v>1442</v>
      </c>
      <c r="E711" s="25" t="s">
        <v>2729</v>
      </c>
      <c r="F711" s="25">
        <v>5205</v>
      </c>
      <c r="G711" s="25" t="s">
        <v>2730</v>
      </c>
      <c r="H711" s="25" t="s">
        <v>1445</v>
      </c>
      <c r="I711" s="25">
        <v>201107</v>
      </c>
      <c r="J711" s="26">
        <v>1805548465</v>
      </c>
      <c r="K711" s="27">
        <v>52766900</v>
      </c>
      <c r="L711" s="28">
        <v>27</v>
      </c>
      <c r="M711" s="29">
        <v>1832181202.060885</v>
      </c>
      <c r="N711" s="30">
        <v>527669000</v>
      </c>
      <c r="O711" s="19" t="s">
        <v>2731</v>
      </c>
      <c r="P711" s="172">
        <f t="shared" si="22"/>
        <v>474902100</v>
      </c>
      <c r="Q711" s="135">
        <f t="shared" si="23"/>
        <v>1465747.2222222222</v>
      </c>
    </row>
    <row r="712" spans="1:17" x14ac:dyDescent="0.3">
      <c r="A712" s="19">
        <v>307</v>
      </c>
      <c r="B712" s="31" t="s">
        <v>2732</v>
      </c>
      <c r="C712" s="32" t="s">
        <v>2733</v>
      </c>
      <c r="D712" s="24" t="s">
        <v>1442</v>
      </c>
      <c r="E712" s="33"/>
      <c r="F712" s="33">
        <v>5215</v>
      </c>
      <c r="G712" s="33" t="s">
        <v>2734</v>
      </c>
      <c r="H712" s="33" t="s">
        <v>1445</v>
      </c>
      <c r="I712" s="33">
        <v>195509</v>
      </c>
      <c r="J712" s="34">
        <v>1150</v>
      </c>
      <c r="K712" s="35">
        <v>0</v>
      </c>
      <c r="L712" s="36">
        <v>10</v>
      </c>
      <c r="M712" s="35">
        <v>3000000</v>
      </c>
      <c r="N712" s="38">
        <v>365000</v>
      </c>
      <c r="O712" s="19" t="s">
        <v>2731</v>
      </c>
      <c r="P712" s="172">
        <f t="shared" si="22"/>
        <v>365000</v>
      </c>
      <c r="Q712" s="135">
        <f t="shared" si="23"/>
        <v>3041.6666666666665</v>
      </c>
    </row>
    <row r="713" spans="1:17" x14ac:dyDescent="0.3">
      <c r="A713" s="19">
        <v>308</v>
      </c>
      <c r="B713" s="31" t="s">
        <v>2735</v>
      </c>
      <c r="C713" s="32" t="s">
        <v>2736</v>
      </c>
      <c r="D713" s="24" t="s">
        <v>1442</v>
      </c>
      <c r="E713" s="33"/>
      <c r="F713" s="33">
        <v>5215</v>
      </c>
      <c r="G713" s="33" t="s">
        <v>2734</v>
      </c>
      <c r="H713" s="33" t="s">
        <v>1445</v>
      </c>
      <c r="I713" s="33">
        <v>195509</v>
      </c>
      <c r="J713" s="34">
        <v>1150</v>
      </c>
      <c r="K713" s="35">
        <v>0</v>
      </c>
      <c r="L713" s="36">
        <v>10</v>
      </c>
      <c r="M713" s="35">
        <v>3000000</v>
      </c>
      <c r="N713" s="38">
        <v>365000</v>
      </c>
      <c r="O713" s="19" t="s">
        <v>2731</v>
      </c>
      <c r="P713" s="172">
        <f t="shared" si="22"/>
        <v>365000</v>
      </c>
      <c r="Q713" s="135">
        <f t="shared" si="23"/>
        <v>3041.6666666666665</v>
      </c>
    </row>
    <row r="714" spans="1:17" x14ac:dyDescent="0.3">
      <c r="A714" s="19">
        <v>309</v>
      </c>
      <c r="B714" s="31" t="s">
        <v>2737</v>
      </c>
      <c r="C714" s="32" t="s">
        <v>2738</v>
      </c>
      <c r="D714" s="24" t="s">
        <v>1442</v>
      </c>
      <c r="E714" s="33"/>
      <c r="F714" s="33">
        <v>5215</v>
      </c>
      <c r="G714" s="33" t="s">
        <v>2734</v>
      </c>
      <c r="H714" s="33" t="s">
        <v>1445</v>
      </c>
      <c r="I714" s="33">
        <v>195509</v>
      </c>
      <c r="J714" s="34">
        <v>1150</v>
      </c>
      <c r="K714" s="35">
        <v>0</v>
      </c>
      <c r="L714" s="36">
        <v>10</v>
      </c>
      <c r="M714" s="35">
        <v>3000000</v>
      </c>
      <c r="N714" s="38">
        <v>365000</v>
      </c>
      <c r="O714" s="19" t="s">
        <v>2731</v>
      </c>
      <c r="P714" s="172">
        <f t="shared" si="22"/>
        <v>365000</v>
      </c>
      <c r="Q714" s="135">
        <f t="shared" si="23"/>
        <v>3041.6666666666665</v>
      </c>
    </row>
    <row r="715" spans="1:17" x14ac:dyDescent="0.3">
      <c r="A715" s="19">
        <v>310</v>
      </c>
      <c r="B715" s="31" t="s">
        <v>2739</v>
      </c>
      <c r="C715" s="32" t="s">
        <v>2740</v>
      </c>
      <c r="D715" s="24" t="s">
        <v>1442</v>
      </c>
      <c r="E715" s="33"/>
      <c r="F715" s="33">
        <v>5215</v>
      </c>
      <c r="G715" s="33" t="s">
        <v>2734</v>
      </c>
      <c r="H715" s="33" t="s">
        <v>1445</v>
      </c>
      <c r="I715" s="33">
        <v>195509</v>
      </c>
      <c r="J715" s="34">
        <v>1150</v>
      </c>
      <c r="K715" s="35">
        <v>0</v>
      </c>
      <c r="L715" s="36">
        <v>10</v>
      </c>
      <c r="M715" s="35">
        <v>3000000</v>
      </c>
      <c r="N715" s="38">
        <v>365000</v>
      </c>
      <c r="O715" s="19" t="s">
        <v>2731</v>
      </c>
      <c r="P715" s="172">
        <f t="shared" si="22"/>
        <v>365000</v>
      </c>
      <c r="Q715" s="135">
        <f t="shared" si="23"/>
        <v>3041.6666666666665</v>
      </c>
    </row>
    <row r="716" spans="1:17" x14ac:dyDescent="0.3">
      <c r="A716" s="19">
        <v>311</v>
      </c>
      <c r="B716" s="31" t="s">
        <v>2741</v>
      </c>
      <c r="C716" s="32" t="s">
        <v>2742</v>
      </c>
      <c r="D716" s="24" t="s">
        <v>1442</v>
      </c>
      <c r="E716" s="33"/>
      <c r="F716" s="33">
        <v>5215</v>
      </c>
      <c r="G716" s="33" t="s">
        <v>2734</v>
      </c>
      <c r="H716" s="33" t="s">
        <v>1445</v>
      </c>
      <c r="I716" s="33">
        <v>195509</v>
      </c>
      <c r="J716" s="34">
        <v>1150</v>
      </c>
      <c r="K716" s="35">
        <v>0</v>
      </c>
      <c r="L716" s="36">
        <v>10</v>
      </c>
      <c r="M716" s="35">
        <v>3000000</v>
      </c>
      <c r="N716" s="38">
        <v>365000</v>
      </c>
      <c r="O716" s="19" t="s">
        <v>2731</v>
      </c>
      <c r="P716" s="172">
        <f t="shared" si="22"/>
        <v>365000</v>
      </c>
      <c r="Q716" s="135">
        <f t="shared" si="23"/>
        <v>3041.6666666666665</v>
      </c>
    </row>
    <row r="717" spans="1:17" x14ac:dyDescent="0.3">
      <c r="A717" s="19">
        <v>312</v>
      </c>
      <c r="B717" s="31" t="s">
        <v>2743</v>
      </c>
      <c r="C717" s="32" t="s">
        <v>2744</v>
      </c>
      <c r="D717" s="24" t="s">
        <v>1442</v>
      </c>
      <c r="E717" s="33"/>
      <c r="F717" s="33">
        <v>5215</v>
      </c>
      <c r="G717" s="33" t="s">
        <v>2734</v>
      </c>
      <c r="H717" s="33" t="s">
        <v>1445</v>
      </c>
      <c r="I717" s="33">
        <v>195506</v>
      </c>
      <c r="J717" s="34">
        <v>1150</v>
      </c>
      <c r="K717" s="35">
        <v>0</v>
      </c>
      <c r="L717" s="36">
        <v>10</v>
      </c>
      <c r="M717" s="35">
        <v>3000000</v>
      </c>
      <c r="N717" s="38">
        <v>365000</v>
      </c>
      <c r="O717" s="19" t="s">
        <v>2731</v>
      </c>
      <c r="P717" s="172">
        <f t="shared" si="22"/>
        <v>365000</v>
      </c>
      <c r="Q717" s="135">
        <f t="shared" si="23"/>
        <v>3041.6666666666665</v>
      </c>
    </row>
    <row r="718" spans="1:17" x14ac:dyDescent="0.3">
      <c r="A718" s="19">
        <v>313</v>
      </c>
      <c r="B718" s="31" t="s">
        <v>2745</v>
      </c>
      <c r="C718" s="32" t="s">
        <v>2746</v>
      </c>
      <c r="D718" s="24" t="s">
        <v>1442</v>
      </c>
      <c r="E718" s="33"/>
      <c r="F718" s="33">
        <v>5215</v>
      </c>
      <c r="G718" s="33" t="s">
        <v>2734</v>
      </c>
      <c r="H718" s="33" t="s">
        <v>1445</v>
      </c>
      <c r="I718" s="33">
        <v>195509</v>
      </c>
      <c r="J718" s="34">
        <v>1150</v>
      </c>
      <c r="K718" s="35">
        <v>0</v>
      </c>
      <c r="L718" s="36">
        <v>10</v>
      </c>
      <c r="M718" s="35">
        <v>3000000</v>
      </c>
      <c r="N718" s="38">
        <v>365000</v>
      </c>
      <c r="O718" s="19" t="s">
        <v>2731</v>
      </c>
      <c r="P718" s="172">
        <f t="shared" si="22"/>
        <v>365000</v>
      </c>
      <c r="Q718" s="135">
        <f t="shared" si="23"/>
        <v>3041.6666666666665</v>
      </c>
    </row>
    <row r="719" spans="1:17" x14ac:dyDescent="0.3">
      <c r="A719" s="19">
        <v>314</v>
      </c>
      <c r="B719" s="31" t="s">
        <v>2747</v>
      </c>
      <c r="C719" s="32" t="s">
        <v>2748</v>
      </c>
      <c r="D719" s="24" t="s">
        <v>1442</v>
      </c>
      <c r="E719" s="33"/>
      <c r="F719" s="33">
        <v>5215</v>
      </c>
      <c r="G719" s="33" t="s">
        <v>2734</v>
      </c>
      <c r="H719" s="33" t="s">
        <v>1445</v>
      </c>
      <c r="I719" s="33">
        <v>195509</v>
      </c>
      <c r="J719" s="34">
        <v>1150</v>
      </c>
      <c r="K719" s="35">
        <v>0</v>
      </c>
      <c r="L719" s="36">
        <v>10</v>
      </c>
      <c r="M719" s="35">
        <v>3000000</v>
      </c>
      <c r="N719" s="38">
        <v>365000</v>
      </c>
      <c r="O719" s="19" t="s">
        <v>2731</v>
      </c>
      <c r="P719" s="172">
        <f t="shared" si="22"/>
        <v>365000</v>
      </c>
      <c r="Q719" s="135">
        <f t="shared" si="23"/>
        <v>3041.6666666666665</v>
      </c>
    </row>
    <row r="720" spans="1:17" x14ac:dyDescent="0.3">
      <c r="A720" s="19">
        <v>315</v>
      </c>
      <c r="B720" s="31" t="s">
        <v>2749</v>
      </c>
      <c r="C720" s="32" t="s">
        <v>2750</v>
      </c>
      <c r="D720" s="24" t="s">
        <v>1442</v>
      </c>
      <c r="E720" s="33"/>
      <c r="F720" s="33">
        <v>5215</v>
      </c>
      <c r="G720" s="33" t="s">
        <v>2734</v>
      </c>
      <c r="H720" s="33" t="s">
        <v>1445</v>
      </c>
      <c r="I720" s="33">
        <v>195509</v>
      </c>
      <c r="J720" s="34">
        <v>1150</v>
      </c>
      <c r="K720" s="35">
        <v>0</v>
      </c>
      <c r="L720" s="36">
        <v>10</v>
      </c>
      <c r="M720" s="35">
        <v>3000000</v>
      </c>
      <c r="N720" s="38">
        <v>365000</v>
      </c>
      <c r="O720" s="19" t="s">
        <v>2731</v>
      </c>
      <c r="P720" s="172">
        <f t="shared" si="22"/>
        <v>365000</v>
      </c>
      <c r="Q720" s="135">
        <f t="shared" si="23"/>
        <v>3041.6666666666665</v>
      </c>
    </row>
    <row r="721" spans="1:17" x14ac:dyDescent="0.3">
      <c r="A721" s="19">
        <v>440</v>
      </c>
      <c r="B721" s="31" t="s">
        <v>2751</v>
      </c>
      <c r="C721" s="32" t="s">
        <v>2752</v>
      </c>
      <c r="D721" s="24" t="s">
        <v>1442</v>
      </c>
      <c r="E721" s="33"/>
      <c r="F721" s="33">
        <v>5215</v>
      </c>
      <c r="G721" s="33" t="s">
        <v>2734</v>
      </c>
      <c r="H721" s="33" t="s">
        <v>1445</v>
      </c>
      <c r="I721" s="33">
        <v>194805</v>
      </c>
      <c r="J721" s="34">
        <v>137841</v>
      </c>
      <c r="K721" s="35">
        <v>0</v>
      </c>
      <c r="L721" s="36">
        <v>10</v>
      </c>
      <c r="M721" s="35">
        <v>70000000</v>
      </c>
      <c r="N721" s="38">
        <v>8505000</v>
      </c>
      <c r="O721" s="19" t="s">
        <v>2731</v>
      </c>
      <c r="P721" s="172">
        <f t="shared" si="22"/>
        <v>8505000</v>
      </c>
      <c r="Q721" s="135">
        <f t="shared" si="23"/>
        <v>70875</v>
      </c>
    </row>
    <row r="722" spans="1:17" x14ac:dyDescent="0.3">
      <c r="A722" s="19">
        <v>441</v>
      </c>
      <c r="B722" s="31" t="s">
        <v>2753</v>
      </c>
      <c r="C722" s="32" t="s">
        <v>2754</v>
      </c>
      <c r="D722" s="24" t="s">
        <v>1442</v>
      </c>
      <c r="E722" s="33"/>
      <c r="F722" s="33">
        <v>5215</v>
      </c>
      <c r="G722" s="33" t="s">
        <v>2734</v>
      </c>
      <c r="H722" s="33" t="s">
        <v>1445</v>
      </c>
      <c r="I722" s="33">
        <v>194805</v>
      </c>
      <c r="J722" s="34">
        <v>137841</v>
      </c>
      <c r="K722" s="35">
        <v>0</v>
      </c>
      <c r="L722" s="36">
        <v>10</v>
      </c>
      <c r="M722" s="35">
        <v>70000000</v>
      </c>
      <c r="N722" s="38">
        <v>8505000</v>
      </c>
      <c r="O722" s="19" t="s">
        <v>2731</v>
      </c>
      <c r="P722" s="172">
        <f t="shared" si="22"/>
        <v>8505000</v>
      </c>
      <c r="Q722" s="135">
        <f t="shared" si="23"/>
        <v>70875</v>
      </c>
    </row>
    <row r="723" spans="1:17" x14ac:dyDescent="0.3">
      <c r="A723" s="19">
        <v>442</v>
      </c>
      <c r="B723" s="31" t="s">
        <v>2755</v>
      </c>
      <c r="C723" s="32" t="s">
        <v>2756</v>
      </c>
      <c r="D723" s="24" t="s">
        <v>1442</v>
      </c>
      <c r="E723" s="33"/>
      <c r="F723" s="33">
        <v>5215</v>
      </c>
      <c r="G723" s="33" t="s">
        <v>2734</v>
      </c>
      <c r="H723" s="33" t="s">
        <v>1445</v>
      </c>
      <c r="I723" s="33">
        <v>194805</v>
      </c>
      <c r="J723" s="34">
        <v>137841</v>
      </c>
      <c r="K723" s="35">
        <v>0</v>
      </c>
      <c r="L723" s="36">
        <v>10</v>
      </c>
      <c r="M723" s="35">
        <v>70000000</v>
      </c>
      <c r="N723" s="38">
        <v>8505000</v>
      </c>
      <c r="O723" s="19" t="s">
        <v>2731</v>
      </c>
      <c r="P723" s="172">
        <f t="shared" si="22"/>
        <v>8505000</v>
      </c>
      <c r="Q723" s="135">
        <f t="shared" si="23"/>
        <v>70875</v>
      </c>
    </row>
    <row r="724" spans="1:17" x14ac:dyDescent="0.3">
      <c r="A724" s="19">
        <v>443</v>
      </c>
      <c r="B724" s="31" t="s">
        <v>2757</v>
      </c>
      <c r="C724" s="32" t="s">
        <v>2758</v>
      </c>
      <c r="D724" s="24" t="s">
        <v>1442</v>
      </c>
      <c r="E724" s="33"/>
      <c r="F724" s="33">
        <v>5215</v>
      </c>
      <c r="G724" s="33" t="s">
        <v>2734</v>
      </c>
      <c r="H724" s="33" t="s">
        <v>1445</v>
      </c>
      <c r="I724" s="33">
        <v>193907</v>
      </c>
      <c r="J724" s="34">
        <v>81368</v>
      </c>
      <c r="K724" s="35">
        <v>0</v>
      </c>
      <c r="L724" s="36">
        <v>10</v>
      </c>
      <c r="M724" s="35">
        <v>70000000</v>
      </c>
      <c r="N724" s="38">
        <v>8505000</v>
      </c>
      <c r="O724" s="19" t="s">
        <v>2731</v>
      </c>
      <c r="P724" s="172">
        <f t="shared" si="22"/>
        <v>8505000</v>
      </c>
      <c r="Q724" s="135">
        <f t="shared" si="23"/>
        <v>70875</v>
      </c>
    </row>
    <row r="725" spans="1:17" x14ac:dyDescent="0.3">
      <c r="A725" s="19">
        <v>465</v>
      </c>
      <c r="B725" s="31" t="s">
        <v>2759</v>
      </c>
      <c r="C725" s="32" t="s">
        <v>2760</v>
      </c>
      <c r="D725" s="24" t="s">
        <v>1442</v>
      </c>
      <c r="E725" s="33"/>
      <c r="F725" s="33">
        <v>5215</v>
      </c>
      <c r="G725" s="33" t="s">
        <v>2734</v>
      </c>
      <c r="H725" s="33" t="s">
        <v>1445</v>
      </c>
      <c r="I725" s="33">
        <v>196706</v>
      </c>
      <c r="J725" s="34">
        <v>4135356</v>
      </c>
      <c r="K725" s="35">
        <v>0</v>
      </c>
      <c r="L725" s="36">
        <v>10</v>
      </c>
      <c r="M725" s="35">
        <v>50000000</v>
      </c>
      <c r="N725" s="38">
        <v>6075000</v>
      </c>
      <c r="O725" s="19" t="s">
        <v>2731</v>
      </c>
      <c r="P725" s="172">
        <f t="shared" si="22"/>
        <v>6075000</v>
      </c>
      <c r="Q725" s="135">
        <f t="shared" si="23"/>
        <v>50625</v>
      </c>
    </row>
    <row r="726" spans="1:17" x14ac:dyDescent="0.3">
      <c r="A726" s="19">
        <v>466</v>
      </c>
      <c r="B726" s="31" t="s">
        <v>2761</v>
      </c>
      <c r="C726" s="32" t="s">
        <v>2762</v>
      </c>
      <c r="D726" s="24" t="s">
        <v>1442</v>
      </c>
      <c r="E726" s="33"/>
      <c r="F726" s="33">
        <v>5215</v>
      </c>
      <c r="G726" s="33" t="s">
        <v>2734</v>
      </c>
      <c r="H726" s="33" t="s">
        <v>1445</v>
      </c>
      <c r="I726" s="33">
        <v>195410</v>
      </c>
      <c r="J726" s="34">
        <v>187956</v>
      </c>
      <c r="K726" s="35">
        <v>0</v>
      </c>
      <c r="L726" s="36">
        <v>10</v>
      </c>
      <c r="M726" s="35">
        <v>50000000</v>
      </c>
      <c r="N726" s="38">
        <v>6075000</v>
      </c>
      <c r="O726" s="19" t="s">
        <v>2731</v>
      </c>
      <c r="P726" s="172">
        <f t="shared" si="22"/>
        <v>6075000</v>
      </c>
      <c r="Q726" s="135">
        <f t="shared" si="23"/>
        <v>50625</v>
      </c>
    </row>
    <row r="727" spans="1:17" x14ac:dyDescent="0.3">
      <c r="A727" s="19">
        <v>565</v>
      </c>
      <c r="B727" s="31" t="s">
        <v>2763</v>
      </c>
      <c r="C727" s="32" t="s">
        <v>2764</v>
      </c>
      <c r="D727" s="24" t="s">
        <v>1442</v>
      </c>
      <c r="E727" s="33"/>
      <c r="F727" s="33">
        <v>5215</v>
      </c>
      <c r="G727" s="33" t="s">
        <v>2734</v>
      </c>
      <c r="H727" s="33" t="s">
        <v>1445</v>
      </c>
      <c r="I727" s="33">
        <v>199812</v>
      </c>
      <c r="J727" s="34">
        <v>13468647</v>
      </c>
      <c r="K727" s="35">
        <v>92200</v>
      </c>
      <c r="L727" s="36">
        <v>14</v>
      </c>
      <c r="M727" s="37">
        <v>9600000</v>
      </c>
      <c r="N727" s="38">
        <v>922000</v>
      </c>
      <c r="O727" s="19" t="s">
        <v>2731</v>
      </c>
      <c r="P727" s="172">
        <f t="shared" si="22"/>
        <v>829800</v>
      </c>
      <c r="Q727" s="135">
        <f t="shared" si="23"/>
        <v>4939.2857142857147</v>
      </c>
    </row>
    <row r="728" spans="1:17" x14ac:dyDescent="0.3">
      <c r="A728" s="19">
        <v>598</v>
      </c>
      <c r="B728" s="31" t="s">
        <v>2765</v>
      </c>
      <c r="C728" s="32" t="s">
        <v>2766</v>
      </c>
      <c r="D728" s="24" t="s">
        <v>1442</v>
      </c>
      <c r="E728" s="33"/>
      <c r="F728" s="33">
        <v>5215</v>
      </c>
      <c r="G728" s="33" t="s">
        <v>2734</v>
      </c>
      <c r="H728" s="33" t="s">
        <v>1445</v>
      </c>
      <c r="I728" s="33">
        <v>194811</v>
      </c>
      <c r="J728" s="34">
        <v>97259</v>
      </c>
      <c r="K728" s="35">
        <v>0</v>
      </c>
      <c r="L728" s="36">
        <v>10</v>
      </c>
      <c r="M728" s="35">
        <v>50000000</v>
      </c>
      <c r="N728" s="38">
        <v>6075000</v>
      </c>
      <c r="O728" s="19" t="s">
        <v>2731</v>
      </c>
      <c r="P728" s="172">
        <f t="shared" si="22"/>
        <v>6075000</v>
      </c>
      <c r="Q728" s="135">
        <f t="shared" si="23"/>
        <v>50625</v>
      </c>
    </row>
    <row r="729" spans="1:17" x14ac:dyDescent="0.3">
      <c r="A729" s="19">
        <v>614</v>
      </c>
      <c r="B729" s="31" t="s">
        <v>2767</v>
      </c>
      <c r="C729" s="32" t="s">
        <v>2768</v>
      </c>
      <c r="D729" s="24" t="s">
        <v>1442</v>
      </c>
      <c r="E729" s="33"/>
      <c r="F729" s="33">
        <v>5215</v>
      </c>
      <c r="G729" s="33" t="s">
        <v>2734</v>
      </c>
      <c r="H729" s="33" t="s">
        <v>1445</v>
      </c>
      <c r="I729" s="33">
        <v>196912</v>
      </c>
      <c r="J729" s="34">
        <v>3369005</v>
      </c>
      <c r="K729" s="35">
        <v>0</v>
      </c>
      <c r="L729" s="36">
        <v>10</v>
      </c>
      <c r="M729" s="37">
        <v>3800000</v>
      </c>
      <c r="N729" s="38">
        <v>462000</v>
      </c>
      <c r="O729" s="19" t="s">
        <v>2731</v>
      </c>
      <c r="P729" s="172">
        <f t="shared" si="22"/>
        <v>462000</v>
      </c>
      <c r="Q729" s="135">
        <f t="shared" si="23"/>
        <v>3850</v>
      </c>
    </row>
    <row r="730" spans="1:17" x14ac:dyDescent="0.3">
      <c r="A730" s="19">
        <v>615</v>
      </c>
      <c r="B730" s="31" t="s">
        <v>2769</v>
      </c>
      <c r="C730" s="32" t="s">
        <v>2770</v>
      </c>
      <c r="D730" s="24" t="s">
        <v>1442</v>
      </c>
      <c r="E730" s="33"/>
      <c r="F730" s="33">
        <v>5215</v>
      </c>
      <c r="G730" s="33" t="s">
        <v>2734</v>
      </c>
      <c r="H730" s="33" t="s">
        <v>1445</v>
      </c>
      <c r="I730" s="33">
        <v>199808</v>
      </c>
      <c r="J730" s="34">
        <v>3369005</v>
      </c>
      <c r="K730" s="35">
        <v>101300</v>
      </c>
      <c r="L730" s="36">
        <v>14</v>
      </c>
      <c r="M730" s="37">
        <v>5000000</v>
      </c>
      <c r="N730" s="38">
        <v>1013000</v>
      </c>
      <c r="O730" s="19" t="s">
        <v>2731</v>
      </c>
      <c r="P730" s="172">
        <f t="shared" si="22"/>
        <v>911700</v>
      </c>
      <c r="Q730" s="135">
        <f t="shared" si="23"/>
        <v>5426.7857142857147</v>
      </c>
    </row>
    <row r="731" spans="1:17" x14ac:dyDescent="0.3">
      <c r="A731" s="19">
        <v>616</v>
      </c>
      <c r="B731" s="31" t="s">
        <v>2771</v>
      </c>
      <c r="C731" s="32" t="s">
        <v>2772</v>
      </c>
      <c r="D731" s="24" t="s">
        <v>1442</v>
      </c>
      <c r="E731" s="33"/>
      <c r="F731" s="33">
        <v>5215</v>
      </c>
      <c r="G731" s="33" t="s">
        <v>2734</v>
      </c>
      <c r="H731" s="33" t="s">
        <v>1445</v>
      </c>
      <c r="I731" s="33">
        <v>196912</v>
      </c>
      <c r="J731" s="34">
        <v>195372</v>
      </c>
      <c r="K731" s="35">
        <v>0</v>
      </c>
      <c r="L731" s="36">
        <v>10</v>
      </c>
      <c r="M731" s="37">
        <v>3800000</v>
      </c>
      <c r="N731" s="38">
        <v>462000</v>
      </c>
      <c r="O731" s="19" t="s">
        <v>2731</v>
      </c>
      <c r="P731" s="172">
        <f t="shared" si="22"/>
        <v>462000</v>
      </c>
      <c r="Q731" s="135">
        <f t="shared" si="23"/>
        <v>3850</v>
      </c>
    </row>
    <row r="732" spans="1:17" x14ac:dyDescent="0.3">
      <c r="A732" s="19">
        <v>617</v>
      </c>
      <c r="B732" s="31" t="s">
        <v>2773</v>
      </c>
      <c r="C732" s="32" t="s">
        <v>2774</v>
      </c>
      <c r="D732" s="24" t="s">
        <v>1442</v>
      </c>
      <c r="E732" s="33"/>
      <c r="F732" s="33">
        <v>5215</v>
      </c>
      <c r="G732" s="33" t="s">
        <v>2734</v>
      </c>
      <c r="H732" s="33" t="s">
        <v>1445</v>
      </c>
      <c r="I732" s="33">
        <v>196912</v>
      </c>
      <c r="J732" s="34">
        <v>195372</v>
      </c>
      <c r="K732" s="35">
        <v>0</v>
      </c>
      <c r="L732" s="36">
        <v>10</v>
      </c>
      <c r="M732" s="37">
        <v>3800000</v>
      </c>
      <c r="N732" s="38">
        <v>462000</v>
      </c>
      <c r="O732" s="19" t="s">
        <v>2731</v>
      </c>
      <c r="P732" s="172">
        <f t="shared" si="22"/>
        <v>462000</v>
      </c>
      <c r="Q732" s="135">
        <f t="shared" si="23"/>
        <v>3850</v>
      </c>
    </row>
    <row r="733" spans="1:17" x14ac:dyDescent="0.3">
      <c r="A733" s="19">
        <v>618</v>
      </c>
      <c r="B733" s="31" t="s">
        <v>2775</v>
      </c>
      <c r="C733" s="32" t="s">
        <v>2776</v>
      </c>
      <c r="D733" s="24" t="s">
        <v>1442</v>
      </c>
      <c r="E733" s="33"/>
      <c r="F733" s="33">
        <v>5215</v>
      </c>
      <c r="G733" s="33" t="s">
        <v>2734</v>
      </c>
      <c r="H733" s="33" t="s">
        <v>1445</v>
      </c>
      <c r="I733" s="33">
        <v>196912</v>
      </c>
      <c r="J733" s="34">
        <v>195372</v>
      </c>
      <c r="K733" s="35">
        <v>0</v>
      </c>
      <c r="L733" s="36">
        <v>10</v>
      </c>
      <c r="M733" s="37">
        <v>3800000</v>
      </c>
      <c r="N733" s="38">
        <v>462000</v>
      </c>
      <c r="O733" s="19" t="s">
        <v>2731</v>
      </c>
      <c r="P733" s="172">
        <f t="shared" si="22"/>
        <v>462000</v>
      </c>
      <c r="Q733" s="135">
        <f t="shared" si="23"/>
        <v>3850</v>
      </c>
    </row>
    <row r="734" spans="1:17" x14ac:dyDescent="0.3">
      <c r="A734" s="19">
        <v>619</v>
      </c>
      <c r="B734" s="31" t="s">
        <v>2777</v>
      </c>
      <c r="C734" s="32" t="s">
        <v>2778</v>
      </c>
      <c r="D734" s="24" t="s">
        <v>1442</v>
      </c>
      <c r="E734" s="33"/>
      <c r="F734" s="33">
        <v>5215</v>
      </c>
      <c r="G734" s="33" t="s">
        <v>2734</v>
      </c>
      <c r="H734" s="33" t="s">
        <v>1445</v>
      </c>
      <c r="I734" s="33">
        <v>196912</v>
      </c>
      <c r="J734" s="34">
        <v>3587542</v>
      </c>
      <c r="K734" s="35">
        <v>0</v>
      </c>
      <c r="L734" s="36">
        <v>10</v>
      </c>
      <c r="M734" s="37">
        <v>3800000</v>
      </c>
      <c r="N734" s="38">
        <v>462000</v>
      </c>
      <c r="O734" s="19" t="s">
        <v>2731</v>
      </c>
      <c r="P734" s="172">
        <f t="shared" si="22"/>
        <v>462000</v>
      </c>
      <c r="Q734" s="135">
        <f t="shared" si="23"/>
        <v>3850</v>
      </c>
    </row>
    <row r="735" spans="1:17" x14ac:dyDescent="0.3">
      <c r="A735" s="19">
        <v>620</v>
      </c>
      <c r="B735" s="31" t="s">
        <v>2779</v>
      </c>
      <c r="C735" s="32" t="s">
        <v>2780</v>
      </c>
      <c r="D735" s="24" t="s">
        <v>1442</v>
      </c>
      <c r="E735" s="33"/>
      <c r="F735" s="33">
        <v>5215</v>
      </c>
      <c r="G735" s="33" t="s">
        <v>2734</v>
      </c>
      <c r="H735" s="33" t="s">
        <v>1445</v>
      </c>
      <c r="I735" s="33">
        <v>199709</v>
      </c>
      <c r="J735" s="34">
        <v>3785528</v>
      </c>
      <c r="K735" s="35">
        <v>101300</v>
      </c>
      <c r="L735" s="36">
        <v>13</v>
      </c>
      <c r="M735" s="37">
        <v>5000000</v>
      </c>
      <c r="N735" s="38">
        <v>1013000</v>
      </c>
      <c r="O735" s="19" t="s">
        <v>2731</v>
      </c>
      <c r="P735" s="172">
        <f t="shared" si="22"/>
        <v>911700</v>
      </c>
      <c r="Q735" s="135">
        <f t="shared" si="23"/>
        <v>5844.2307692307695</v>
      </c>
    </row>
    <row r="736" spans="1:17" x14ac:dyDescent="0.3">
      <c r="A736" s="19">
        <v>621</v>
      </c>
      <c r="B736" s="31" t="s">
        <v>2781</v>
      </c>
      <c r="C736" s="32" t="s">
        <v>2782</v>
      </c>
      <c r="D736" s="24" t="s">
        <v>1442</v>
      </c>
      <c r="E736" s="33"/>
      <c r="F736" s="33">
        <v>5215</v>
      </c>
      <c r="G736" s="33" t="s">
        <v>2734</v>
      </c>
      <c r="H736" s="33" t="s">
        <v>1445</v>
      </c>
      <c r="I736" s="33">
        <v>197208</v>
      </c>
      <c r="J736" s="34">
        <v>393358</v>
      </c>
      <c r="K736" s="35">
        <v>0</v>
      </c>
      <c r="L736" s="36">
        <v>10</v>
      </c>
      <c r="M736" s="37">
        <v>3800000</v>
      </c>
      <c r="N736" s="38">
        <v>616000</v>
      </c>
      <c r="O736" s="19" t="s">
        <v>2731</v>
      </c>
      <c r="P736" s="172">
        <f t="shared" si="22"/>
        <v>616000</v>
      </c>
      <c r="Q736" s="135">
        <f t="shared" si="23"/>
        <v>5133.333333333333</v>
      </c>
    </row>
    <row r="737" spans="1:17" x14ac:dyDescent="0.3">
      <c r="A737" s="19">
        <v>622</v>
      </c>
      <c r="B737" s="31" t="s">
        <v>2783</v>
      </c>
      <c r="C737" s="32" t="s">
        <v>2784</v>
      </c>
      <c r="D737" s="24" t="s">
        <v>1442</v>
      </c>
      <c r="E737" s="33"/>
      <c r="F737" s="33">
        <v>5215</v>
      </c>
      <c r="G737" s="33" t="s">
        <v>2734</v>
      </c>
      <c r="H737" s="33" t="s">
        <v>1445</v>
      </c>
      <c r="I737" s="33">
        <v>197208</v>
      </c>
      <c r="J737" s="34">
        <v>393358</v>
      </c>
      <c r="K737" s="35">
        <v>0</v>
      </c>
      <c r="L737" s="36">
        <v>10</v>
      </c>
      <c r="M737" s="37">
        <v>3800000</v>
      </c>
      <c r="N737" s="38">
        <v>616000</v>
      </c>
      <c r="O737" s="19" t="s">
        <v>2731</v>
      </c>
      <c r="P737" s="172">
        <f t="shared" si="22"/>
        <v>616000</v>
      </c>
      <c r="Q737" s="135">
        <f t="shared" si="23"/>
        <v>5133.333333333333</v>
      </c>
    </row>
    <row r="738" spans="1:17" x14ac:dyDescent="0.3">
      <c r="A738" s="19">
        <v>623</v>
      </c>
      <c r="B738" s="31" t="s">
        <v>2785</v>
      </c>
      <c r="C738" s="32" t="s">
        <v>2786</v>
      </c>
      <c r="D738" s="24" t="s">
        <v>1442</v>
      </c>
      <c r="E738" s="33"/>
      <c r="F738" s="33">
        <v>5215</v>
      </c>
      <c r="G738" s="33" t="s">
        <v>2734</v>
      </c>
      <c r="H738" s="33" t="s">
        <v>1445</v>
      </c>
      <c r="I738" s="33">
        <v>197208</v>
      </c>
      <c r="J738" s="34">
        <v>393358</v>
      </c>
      <c r="K738" s="35">
        <v>0</v>
      </c>
      <c r="L738" s="36">
        <v>10</v>
      </c>
      <c r="M738" s="37">
        <v>3800000</v>
      </c>
      <c r="N738" s="38">
        <v>616000</v>
      </c>
      <c r="O738" s="19" t="s">
        <v>2731</v>
      </c>
      <c r="P738" s="172">
        <f t="shared" si="22"/>
        <v>616000</v>
      </c>
      <c r="Q738" s="135">
        <f t="shared" si="23"/>
        <v>5133.333333333333</v>
      </c>
    </row>
    <row r="739" spans="1:17" x14ac:dyDescent="0.3">
      <c r="A739" s="19">
        <v>624</v>
      </c>
      <c r="B739" s="31" t="s">
        <v>2787</v>
      </c>
      <c r="C739" s="32" t="s">
        <v>2788</v>
      </c>
      <c r="D739" s="24" t="s">
        <v>1442</v>
      </c>
      <c r="E739" s="33"/>
      <c r="F739" s="33">
        <v>5215</v>
      </c>
      <c r="G739" s="33" t="s">
        <v>2734</v>
      </c>
      <c r="H739" s="33" t="s">
        <v>1445</v>
      </c>
      <c r="I739" s="33">
        <v>197208</v>
      </c>
      <c r="J739" s="34">
        <v>393358</v>
      </c>
      <c r="K739" s="35">
        <v>0</v>
      </c>
      <c r="L739" s="36">
        <v>10</v>
      </c>
      <c r="M739" s="37">
        <v>3800000</v>
      </c>
      <c r="N739" s="38">
        <v>616000</v>
      </c>
      <c r="O739" s="19" t="s">
        <v>2731</v>
      </c>
      <c r="P739" s="172">
        <f t="shared" si="22"/>
        <v>616000</v>
      </c>
      <c r="Q739" s="135">
        <f t="shared" si="23"/>
        <v>5133.333333333333</v>
      </c>
    </row>
    <row r="740" spans="1:17" x14ac:dyDescent="0.3">
      <c r="A740" s="19">
        <v>625</v>
      </c>
      <c r="B740" s="31" t="s">
        <v>2789</v>
      </c>
      <c r="C740" s="32" t="s">
        <v>2790</v>
      </c>
      <c r="D740" s="24" t="s">
        <v>1442</v>
      </c>
      <c r="E740" s="33"/>
      <c r="F740" s="33">
        <v>5215</v>
      </c>
      <c r="G740" s="33" t="s">
        <v>2734</v>
      </c>
      <c r="H740" s="33" t="s">
        <v>1445</v>
      </c>
      <c r="I740" s="33">
        <v>197208</v>
      </c>
      <c r="J740" s="34">
        <v>393358</v>
      </c>
      <c r="K740" s="35">
        <v>0</v>
      </c>
      <c r="L740" s="36">
        <v>10</v>
      </c>
      <c r="M740" s="37">
        <v>3800000</v>
      </c>
      <c r="N740" s="38">
        <v>616000</v>
      </c>
      <c r="O740" s="19" t="s">
        <v>2731</v>
      </c>
      <c r="P740" s="172">
        <f t="shared" si="22"/>
        <v>616000</v>
      </c>
      <c r="Q740" s="135">
        <f t="shared" si="23"/>
        <v>5133.333333333333</v>
      </c>
    </row>
    <row r="741" spans="1:17" x14ac:dyDescent="0.3">
      <c r="A741" s="19">
        <v>626</v>
      </c>
      <c r="B741" s="31" t="s">
        <v>2791</v>
      </c>
      <c r="C741" s="32" t="s">
        <v>2792</v>
      </c>
      <c r="D741" s="24" t="s">
        <v>1442</v>
      </c>
      <c r="E741" s="33"/>
      <c r="F741" s="33">
        <v>5215</v>
      </c>
      <c r="G741" s="33" t="s">
        <v>2734</v>
      </c>
      <c r="H741" s="33" t="s">
        <v>1445</v>
      </c>
      <c r="I741" s="33">
        <v>197909</v>
      </c>
      <c r="J741" s="34">
        <v>1661077</v>
      </c>
      <c r="K741" s="35">
        <v>0</v>
      </c>
      <c r="L741" s="36">
        <v>10</v>
      </c>
      <c r="M741" s="37">
        <v>3800000</v>
      </c>
      <c r="N741" s="38">
        <v>616000</v>
      </c>
      <c r="O741" s="19" t="s">
        <v>2731</v>
      </c>
      <c r="P741" s="172">
        <f t="shared" si="22"/>
        <v>616000</v>
      </c>
      <c r="Q741" s="135">
        <f t="shared" si="23"/>
        <v>5133.333333333333</v>
      </c>
    </row>
    <row r="742" spans="1:17" x14ac:dyDescent="0.3">
      <c r="A742" s="19">
        <v>627</v>
      </c>
      <c r="B742" s="31" t="s">
        <v>2793</v>
      </c>
      <c r="C742" s="32" t="s">
        <v>2794</v>
      </c>
      <c r="D742" s="24" t="s">
        <v>1442</v>
      </c>
      <c r="E742" s="33"/>
      <c r="F742" s="33">
        <v>5215</v>
      </c>
      <c r="G742" s="33" t="s">
        <v>2734</v>
      </c>
      <c r="H742" s="33" t="s">
        <v>1445</v>
      </c>
      <c r="I742" s="33">
        <v>197909</v>
      </c>
      <c r="J742" s="34">
        <v>1661077</v>
      </c>
      <c r="K742" s="35">
        <v>0</v>
      </c>
      <c r="L742" s="36">
        <v>10</v>
      </c>
      <c r="M742" s="37">
        <v>3800000</v>
      </c>
      <c r="N742" s="38">
        <v>616000</v>
      </c>
      <c r="O742" s="19" t="s">
        <v>2731</v>
      </c>
      <c r="P742" s="172">
        <f t="shared" si="22"/>
        <v>616000</v>
      </c>
      <c r="Q742" s="135">
        <f t="shared" si="23"/>
        <v>5133.333333333333</v>
      </c>
    </row>
    <row r="743" spans="1:17" x14ac:dyDescent="0.3">
      <c r="A743" s="19">
        <v>628</v>
      </c>
      <c r="B743" s="31" t="s">
        <v>2795</v>
      </c>
      <c r="C743" s="32" t="s">
        <v>2796</v>
      </c>
      <c r="D743" s="24" t="s">
        <v>1442</v>
      </c>
      <c r="E743" s="33"/>
      <c r="F743" s="33">
        <v>5215</v>
      </c>
      <c r="G743" s="33" t="s">
        <v>2734</v>
      </c>
      <c r="H743" s="33" t="s">
        <v>1445</v>
      </c>
      <c r="I743" s="33">
        <v>197909</v>
      </c>
      <c r="J743" s="34">
        <v>1661077</v>
      </c>
      <c r="K743" s="35">
        <v>0</v>
      </c>
      <c r="L743" s="36">
        <v>10</v>
      </c>
      <c r="M743" s="37">
        <v>3800000</v>
      </c>
      <c r="N743" s="38">
        <v>616000</v>
      </c>
      <c r="O743" s="19" t="s">
        <v>2731</v>
      </c>
      <c r="P743" s="172">
        <f t="shared" si="22"/>
        <v>616000</v>
      </c>
      <c r="Q743" s="135">
        <f t="shared" si="23"/>
        <v>5133.333333333333</v>
      </c>
    </row>
    <row r="744" spans="1:17" x14ac:dyDescent="0.3">
      <c r="A744" s="19">
        <v>629</v>
      </c>
      <c r="B744" s="31" t="s">
        <v>2797</v>
      </c>
      <c r="C744" s="32" t="s">
        <v>2798</v>
      </c>
      <c r="D744" s="24" t="s">
        <v>1442</v>
      </c>
      <c r="E744" s="33"/>
      <c r="F744" s="33">
        <v>5215</v>
      </c>
      <c r="G744" s="33" t="s">
        <v>2734</v>
      </c>
      <c r="H744" s="33" t="s">
        <v>1445</v>
      </c>
      <c r="I744" s="33">
        <v>197909</v>
      </c>
      <c r="J744" s="34">
        <v>1661077</v>
      </c>
      <c r="K744" s="35">
        <v>0</v>
      </c>
      <c r="L744" s="36">
        <v>10</v>
      </c>
      <c r="M744" s="37">
        <v>3800000</v>
      </c>
      <c r="N744" s="38">
        <v>616000</v>
      </c>
      <c r="O744" s="19" t="s">
        <v>2731</v>
      </c>
      <c r="P744" s="172">
        <f t="shared" si="22"/>
        <v>616000</v>
      </c>
      <c r="Q744" s="135">
        <f t="shared" si="23"/>
        <v>5133.333333333333</v>
      </c>
    </row>
    <row r="745" spans="1:17" x14ac:dyDescent="0.3">
      <c r="A745" s="19">
        <v>630</v>
      </c>
      <c r="B745" s="31" t="s">
        <v>2799</v>
      </c>
      <c r="C745" s="32" t="s">
        <v>2800</v>
      </c>
      <c r="D745" s="24" t="s">
        <v>1442</v>
      </c>
      <c r="E745" s="33"/>
      <c r="F745" s="33">
        <v>5215</v>
      </c>
      <c r="G745" s="33" t="s">
        <v>2734</v>
      </c>
      <c r="H745" s="33" t="s">
        <v>1445</v>
      </c>
      <c r="I745" s="33">
        <v>197909</v>
      </c>
      <c r="J745" s="34">
        <v>1661077</v>
      </c>
      <c r="K745" s="35">
        <v>0</v>
      </c>
      <c r="L745" s="36">
        <v>10</v>
      </c>
      <c r="M745" s="37">
        <v>3800000</v>
      </c>
      <c r="N745" s="38">
        <v>616000</v>
      </c>
      <c r="O745" s="19" t="s">
        <v>2731</v>
      </c>
      <c r="P745" s="172">
        <f t="shared" si="22"/>
        <v>616000</v>
      </c>
      <c r="Q745" s="135">
        <f t="shared" si="23"/>
        <v>5133.333333333333</v>
      </c>
    </row>
    <row r="746" spans="1:17" x14ac:dyDescent="0.3">
      <c r="A746" s="19">
        <v>631</v>
      </c>
      <c r="B746" s="31" t="s">
        <v>2801</v>
      </c>
      <c r="C746" s="32" t="s">
        <v>2802</v>
      </c>
      <c r="D746" s="24" t="s">
        <v>1442</v>
      </c>
      <c r="E746" s="33"/>
      <c r="F746" s="33">
        <v>5215</v>
      </c>
      <c r="G746" s="33" t="s">
        <v>2734</v>
      </c>
      <c r="H746" s="33" t="s">
        <v>1445</v>
      </c>
      <c r="I746" s="33">
        <v>197909</v>
      </c>
      <c r="J746" s="34">
        <v>1661077</v>
      </c>
      <c r="K746" s="35">
        <v>0</v>
      </c>
      <c r="L746" s="36">
        <v>10</v>
      </c>
      <c r="M746" s="37">
        <v>3800000</v>
      </c>
      <c r="N746" s="38">
        <v>616000</v>
      </c>
      <c r="O746" s="19" t="s">
        <v>2731</v>
      </c>
      <c r="P746" s="172">
        <f t="shared" si="22"/>
        <v>616000</v>
      </c>
      <c r="Q746" s="135">
        <f t="shared" si="23"/>
        <v>5133.333333333333</v>
      </c>
    </row>
    <row r="747" spans="1:17" x14ac:dyDescent="0.3">
      <c r="A747" s="19">
        <v>632</v>
      </c>
      <c r="B747" s="31" t="s">
        <v>2803</v>
      </c>
      <c r="C747" s="32" t="s">
        <v>2804</v>
      </c>
      <c r="D747" s="24" t="s">
        <v>1442</v>
      </c>
      <c r="E747" s="33"/>
      <c r="F747" s="33">
        <v>5215</v>
      </c>
      <c r="G747" s="33" t="s">
        <v>2734</v>
      </c>
      <c r="H747" s="33" t="s">
        <v>1445</v>
      </c>
      <c r="I747" s="33">
        <v>197803</v>
      </c>
      <c r="J747" s="34">
        <v>1123048</v>
      </c>
      <c r="K747" s="35">
        <v>0</v>
      </c>
      <c r="L747" s="36">
        <v>10</v>
      </c>
      <c r="M747" s="37">
        <v>3800000</v>
      </c>
      <c r="N747" s="38">
        <v>616000</v>
      </c>
      <c r="O747" s="19" t="s">
        <v>2731</v>
      </c>
      <c r="P747" s="172">
        <f t="shared" si="22"/>
        <v>616000</v>
      </c>
      <c r="Q747" s="135">
        <f t="shared" si="23"/>
        <v>5133.333333333333</v>
      </c>
    </row>
    <row r="748" spans="1:17" x14ac:dyDescent="0.3">
      <c r="A748" s="19">
        <v>633</v>
      </c>
      <c r="B748" s="31" t="s">
        <v>2805</v>
      </c>
      <c r="C748" s="32" t="s">
        <v>2806</v>
      </c>
      <c r="D748" s="24" t="s">
        <v>1442</v>
      </c>
      <c r="E748" s="33"/>
      <c r="F748" s="33">
        <v>5215</v>
      </c>
      <c r="G748" s="33" t="s">
        <v>2734</v>
      </c>
      <c r="H748" s="33" t="s">
        <v>1445</v>
      </c>
      <c r="I748" s="33">
        <v>197803</v>
      </c>
      <c r="J748" s="34">
        <v>1123048</v>
      </c>
      <c r="K748" s="35">
        <v>0</v>
      </c>
      <c r="L748" s="36">
        <v>10</v>
      </c>
      <c r="M748" s="37">
        <v>3800000</v>
      </c>
      <c r="N748" s="38">
        <v>616000</v>
      </c>
      <c r="O748" s="19" t="s">
        <v>2731</v>
      </c>
      <c r="P748" s="172">
        <f t="shared" si="22"/>
        <v>616000</v>
      </c>
      <c r="Q748" s="135">
        <f t="shared" si="23"/>
        <v>5133.333333333333</v>
      </c>
    </row>
    <row r="749" spans="1:17" x14ac:dyDescent="0.3">
      <c r="A749" s="19">
        <v>634</v>
      </c>
      <c r="B749" s="31" t="s">
        <v>2807</v>
      </c>
      <c r="C749" s="32" t="s">
        <v>2808</v>
      </c>
      <c r="D749" s="24" t="s">
        <v>1442</v>
      </c>
      <c r="E749" s="33"/>
      <c r="F749" s="33">
        <v>5215</v>
      </c>
      <c r="G749" s="33" t="s">
        <v>2734</v>
      </c>
      <c r="H749" s="33" t="s">
        <v>1445</v>
      </c>
      <c r="I749" s="33">
        <v>197803</v>
      </c>
      <c r="J749" s="34">
        <v>1123048</v>
      </c>
      <c r="K749" s="35">
        <v>0</v>
      </c>
      <c r="L749" s="36">
        <v>10</v>
      </c>
      <c r="M749" s="37">
        <v>3800000</v>
      </c>
      <c r="N749" s="38">
        <v>616000</v>
      </c>
      <c r="O749" s="19" t="s">
        <v>2731</v>
      </c>
      <c r="P749" s="172">
        <f t="shared" si="22"/>
        <v>616000</v>
      </c>
      <c r="Q749" s="135">
        <f t="shared" si="23"/>
        <v>5133.333333333333</v>
      </c>
    </row>
    <row r="750" spans="1:17" x14ac:dyDescent="0.3">
      <c r="A750" s="19">
        <v>635</v>
      </c>
      <c r="B750" s="31" t="s">
        <v>2809</v>
      </c>
      <c r="C750" s="32" t="s">
        <v>2810</v>
      </c>
      <c r="D750" s="24" t="s">
        <v>1442</v>
      </c>
      <c r="E750" s="33"/>
      <c r="F750" s="33">
        <v>5215</v>
      </c>
      <c r="G750" s="33" t="s">
        <v>2734</v>
      </c>
      <c r="H750" s="33" t="s">
        <v>1445</v>
      </c>
      <c r="I750" s="33">
        <v>197803</v>
      </c>
      <c r="J750" s="34">
        <v>1123048</v>
      </c>
      <c r="K750" s="35">
        <v>0</v>
      </c>
      <c r="L750" s="36">
        <v>10</v>
      </c>
      <c r="M750" s="37">
        <v>3800000</v>
      </c>
      <c r="N750" s="38">
        <v>616000</v>
      </c>
      <c r="O750" s="19" t="s">
        <v>2731</v>
      </c>
      <c r="P750" s="172">
        <f t="shared" si="22"/>
        <v>616000</v>
      </c>
      <c r="Q750" s="135">
        <f t="shared" si="23"/>
        <v>5133.333333333333</v>
      </c>
    </row>
    <row r="751" spans="1:17" x14ac:dyDescent="0.3">
      <c r="A751" s="19">
        <v>636</v>
      </c>
      <c r="B751" s="31" t="s">
        <v>2811</v>
      </c>
      <c r="C751" s="32" t="s">
        <v>2812</v>
      </c>
      <c r="D751" s="24" t="s">
        <v>1442</v>
      </c>
      <c r="E751" s="33"/>
      <c r="F751" s="33">
        <v>5215</v>
      </c>
      <c r="G751" s="33" t="s">
        <v>2734</v>
      </c>
      <c r="H751" s="33" t="s">
        <v>1445</v>
      </c>
      <c r="I751" s="33">
        <v>197803</v>
      </c>
      <c r="J751" s="34">
        <v>1123048</v>
      </c>
      <c r="K751" s="35">
        <v>0</v>
      </c>
      <c r="L751" s="36">
        <v>10</v>
      </c>
      <c r="M751" s="37">
        <v>3800000</v>
      </c>
      <c r="N751" s="38">
        <v>616000</v>
      </c>
      <c r="O751" s="19" t="s">
        <v>2731</v>
      </c>
      <c r="P751" s="172">
        <f t="shared" si="22"/>
        <v>616000</v>
      </c>
      <c r="Q751" s="135">
        <f t="shared" si="23"/>
        <v>5133.333333333333</v>
      </c>
    </row>
    <row r="752" spans="1:17" x14ac:dyDescent="0.3">
      <c r="A752" s="19">
        <v>637</v>
      </c>
      <c r="B752" s="31" t="s">
        <v>2813</v>
      </c>
      <c r="C752" s="32" t="s">
        <v>2814</v>
      </c>
      <c r="D752" s="24" t="s">
        <v>1442</v>
      </c>
      <c r="E752" s="33"/>
      <c r="F752" s="33">
        <v>5215</v>
      </c>
      <c r="G752" s="33" t="s">
        <v>2734</v>
      </c>
      <c r="H752" s="33" t="s">
        <v>1445</v>
      </c>
      <c r="I752" s="33">
        <v>197803</v>
      </c>
      <c r="J752" s="34">
        <v>1123048</v>
      </c>
      <c r="K752" s="35">
        <v>0</v>
      </c>
      <c r="L752" s="36">
        <v>10</v>
      </c>
      <c r="M752" s="37">
        <v>3800000</v>
      </c>
      <c r="N752" s="38">
        <v>616000</v>
      </c>
      <c r="O752" s="19" t="s">
        <v>2731</v>
      </c>
      <c r="P752" s="172">
        <f t="shared" si="22"/>
        <v>616000</v>
      </c>
      <c r="Q752" s="135">
        <f t="shared" si="23"/>
        <v>5133.333333333333</v>
      </c>
    </row>
    <row r="753" spans="1:17" x14ac:dyDescent="0.3">
      <c r="A753" s="19">
        <v>690</v>
      </c>
      <c r="B753" s="31" t="s">
        <v>2815</v>
      </c>
      <c r="C753" s="32" t="s">
        <v>2816</v>
      </c>
      <c r="D753" s="24" t="s">
        <v>1442</v>
      </c>
      <c r="E753" s="33"/>
      <c r="F753" s="33">
        <v>5215</v>
      </c>
      <c r="G753" s="33" t="s">
        <v>2734</v>
      </c>
      <c r="H753" s="33" t="s">
        <v>1445</v>
      </c>
      <c r="I753" s="33">
        <v>201302</v>
      </c>
      <c r="J753" s="34">
        <v>13114064</v>
      </c>
      <c r="K753" s="35">
        <v>864200</v>
      </c>
      <c r="L753" s="36">
        <v>29</v>
      </c>
      <c r="M753" s="37">
        <v>13335736.417639336</v>
      </c>
      <c r="N753" s="38">
        <v>8642000</v>
      </c>
      <c r="O753" s="19" t="s">
        <v>2731</v>
      </c>
      <c r="P753" s="172">
        <f t="shared" si="22"/>
        <v>7777800</v>
      </c>
      <c r="Q753" s="135">
        <f t="shared" si="23"/>
        <v>22350</v>
      </c>
    </row>
    <row r="754" spans="1:17" x14ac:dyDescent="0.3">
      <c r="A754" s="19">
        <v>694</v>
      </c>
      <c r="B754" s="31" t="s">
        <v>2817</v>
      </c>
      <c r="C754" s="32" t="s">
        <v>2818</v>
      </c>
      <c r="D754" s="24" t="s">
        <v>1442</v>
      </c>
      <c r="E754" s="33" t="s">
        <v>2819</v>
      </c>
      <c r="F754" s="33">
        <v>5215</v>
      </c>
      <c r="G754" s="33" t="s">
        <v>2734</v>
      </c>
      <c r="H754" s="33" t="s">
        <v>1445</v>
      </c>
      <c r="I754" s="33">
        <v>201205</v>
      </c>
      <c r="J754" s="34">
        <v>34716536</v>
      </c>
      <c r="K754" s="35">
        <v>2401000</v>
      </c>
      <c r="L754" s="36">
        <v>28</v>
      </c>
      <c r="M754" s="37">
        <v>39231650.992913827</v>
      </c>
      <c r="N754" s="38">
        <v>24010000</v>
      </c>
      <c r="O754" s="19" t="s">
        <v>2731</v>
      </c>
      <c r="P754" s="172">
        <f t="shared" si="22"/>
        <v>21609000</v>
      </c>
      <c r="Q754" s="135">
        <f t="shared" si="23"/>
        <v>64312.5</v>
      </c>
    </row>
    <row r="755" spans="1:17" x14ac:dyDescent="0.3">
      <c r="A755" s="19">
        <v>722</v>
      </c>
      <c r="B755" s="31" t="s">
        <v>2820</v>
      </c>
      <c r="C755" s="32" t="s">
        <v>2821</v>
      </c>
      <c r="D755" s="24" t="s">
        <v>1442</v>
      </c>
      <c r="E755" s="33" t="s">
        <v>2530</v>
      </c>
      <c r="F755" s="33">
        <v>5215</v>
      </c>
      <c r="G755" s="33" t="s">
        <v>2734</v>
      </c>
      <c r="H755" s="33" t="s">
        <v>1445</v>
      </c>
      <c r="I755" s="33">
        <v>197206</v>
      </c>
      <c r="J755" s="34">
        <v>884373</v>
      </c>
      <c r="K755" s="35">
        <v>0</v>
      </c>
      <c r="L755" s="36">
        <v>10</v>
      </c>
      <c r="M755" s="37">
        <v>22000000</v>
      </c>
      <c r="N755" s="38">
        <v>704000</v>
      </c>
      <c r="O755" s="19" t="s">
        <v>2731</v>
      </c>
      <c r="P755" s="172">
        <f t="shared" si="22"/>
        <v>704000</v>
      </c>
      <c r="Q755" s="135">
        <f t="shared" si="23"/>
        <v>5866.666666666667</v>
      </c>
    </row>
    <row r="756" spans="1:17" x14ac:dyDescent="0.3">
      <c r="A756" s="19">
        <v>723</v>
      </c>
      <c r="B756" s="31" t="s">
        <v>2822</v>
      </c>
      <c r="C756" s="32" t="s">
        <v>2823</v>
      </c>
      <c r="D756" s="24" t="s">
        <v>1442</v>
      </c>
      <c r="E756" s="33" t="s">
        <v>2530</v>
      </c>
      <c r="F756" s="33">
        <v>5215</v>
      </c>
      <c r="G756" s="33" t="s">
        <v>2734</v>
      </c>
      <c r="H756" s="33" t="s">
        <v>1445</v>
      </c>
      <c r="I756" s="33">
        <v>198102</v>
      </c>
      <c r="J756" s="34">
        <v>8630023</v>
      </c>
      <c r="K756" s="35">
        <v>0</v>
      </c>
      <c r="L756" s="36">
        <v>10</v>
      </c>
      <c r="M756" s="37">
        <v>22000000</v>
      </c>
      <c r="N756" s="38">
        <v>1408000</v>
      </c>
      <c r="O756" s="19" t="s">
        <v>2731</v>
      </c>
      <c r="P756" s="172">
        <f t="shared" si="22"/>
        <v>1408000</v>
      </c>
      <c r="Q756" s="135">
        <f t="shared" si="23"/>
        <v>11733.333333333334</v>
      </c>
    </row>
    <row r="757" spans="1:17" x14ac:dyDescent="0.3">
      <c r="A757" s="19">
        <v>724</v>
      </c>
      <c r="B757" s="31" t="s">
        <v>2824</v>
      </c>
      <c r="C757" s="32" t="s">
        <v>2825</v>
      </c>
      <c r="D757" s="24" t="s">
        <v>1442</v>
      </c>
      <c r="E757" s="33" t="s">
        <v>2530</v>
      </c>
      <c r="F757" s="33">
        <v>5215</v>
      </c>
      <c r="G757" s="33" t="s">
        <v>2734</v>
      </c>
      <c r="H757" s="33" t="s">
        <v>1445</v>
      </c>
      <c r="I757" s="33">
        <v>198102</v>
      </c>
      <c r="J757" s="34">
        <v>7863244</v>
      </c>
      <c r="K757" s="35">
        <v>0</v>
      </c>
      <c r="L757" s="36">
        <v>10</v>
      </c>
      <c r="M757" s="37">
        <v>22000000</v>
      </c>
      <c r="N757" s="38">
        <v>1408000</v>
      </c>
      <c r="O757" s="19" t="s">
        <v>2731</v>
      </c>
      <c r="P757" s="172">
        <f t="shared" si="22"/>
        <v>1408000</v>
      </c>
      <c r="Q757" s="135">
        <f t="shared" si="23"/>
        <v>11733.333333333334</v>
      </c>
    </row>
    <row r="758" spans="1:17" x14ac:dyDescent="0.3">
      <c r="A758" s="19">
        <v>725</v>
      </c>
      <c r="B758" s="31" t="s">
        <v>2826</v>
      </c>
      <c r="C758" s="32" t="s">
        <v>2827</v>
      </c>
      <c r="D758" s="24" t="s">
        <v>1442</v>
      </c>
      <c r="E758" s="33" t="s">
        <v>2530</v>
      </c>
      <c r="F758" s="33">
        <v>5215</v>
      </c>
      <c r="G758" s="33" t="s">
        <v>2734</v>
      </c>
      <c r="H758" s="33" t="s">
        <v>1445</v>
      </c>
      <c r="I758" s="33">
        <v>198102</v>
      </c>
      <c r="J758" s="34">
        <v>7863244</v>
      </c>
      <c r="K758" s="35">
        <v>0</v>
      </c>
      <c r="L758" s="36">
        <v>10</v>
      </c>
      <c r="M758" s="37">
        <v>22000000</v>
      </c>
      <c r="N758" s="38">
        <v>1408000</v>
      </c>
      <c r="O758" s="19" t="s">
        <v>2731</v>
      </c>
      <c r="P758" s="172">
        <f t="shared" si="22"/>
        <v>1408000</v>
      </c>
      <c r="Q758" s="135">
        <f t="shared" si="23"/>
        <v>11733.333333333334</v>
      </c>
    </row>
    <row r="759" spans="1:17" x14ac:dyDescent="0.3">
      <c r="A759" s="19">
        <v>727</v>
      </c>
      <c r="B759" s="31" t="s">
        <v>2828</v>
      </c>
      <c r="C759" s="32" t="s">
        <v>2829</v>
      </c>
      <c r="D759" s="24" t="s">
        <v>1442</v>
      </c>
      <c r="E759" s="33" t="s">
        <v>2530</v>
      </c>
      <c r="F759" s="33">
        <v>5215</v>
      </c>
      <c r="G759" s="33" t="s">
        <v>2734</v>
      </c>
      <c r="H759" s="33" t="s">
        <v>1445</v>
      </c>
      <c r="I759" s="33">
        <v>200412</v>
      </c>
      <c r="J759" s="34">
        <v>149386076</v>
      </c>
      <c r="K759" s="35">
        <v>4365800</v>
      </c>
      <c r="L759" s="36">
        <v>20</v>
      </c>
      <c r="M759" s="37">
        <v>151589594.85301811</v>
      </c>
      <c r="N759" s="38">
        <v>43658000</v>
      </c>
      <c r="O759" s="19" t="s">
        <v>2731</v>
      </c>
      <c r="P759" s="172">
        <f t="shared" si="22"/>
        <v>39292200</v>
      </c>
      <c r="Q759" s="135">
        <f t="shared" si="23"/>
        <v>163717.5</v>
      </c>
    </row>
    <row r="760" spans="1:17" x14ac:dyDescent="0.3">
      <c r="A760" s="19">
        <v>975</v>
      </c>
      <c r="B760" s="31" t="s">
        <v>2830</v>
      </c>
      <c r="C760" s="32" t="s">
        <v>2831</v>
      </c>
      <c r="D760" s="24" t="s">
        <v>1442</v>
      </c>
      <c r="E760" s="33"/>
      <c r="F760" s="33">
        <v>5215</v>
      </c>
      <c r="G760" s="33" t="s">
        <v>2734</v>
      </c>
      <c r="H760" s="33" t="s">
        <v>1445</v>
      </c>
      <c r="I760" s="33">
        <v>200902</v>
      </c>
      <c r="J760" s="34">
        <v>12734480</v>
      </c>
      <c r="K760" s="35">
        <v>595600</v>
      </c>
      <c r="L760" s="36">
        <v>25</v>
      </c>
      <c r="M760" s="37">
        <v>13293699.984835368</v>
      </c>
      <c r="N760" s="38">
        <v>5956000</v>
      </c>
      <c r="O760" s="19" t="s">
        <v>2731</v>
      </c>
      <c r="P760" s="172">
        <f t="shared" si="22"/>
        <v>5360400</v>
      </c>
      <c r="Q760" s="135">
        <f t="shared" si="23"/>
        <v>17868</v>
      </c>
    </row>
    <row r="761" spans="1:17" x14ac:dyDescent="0.3">
      <c r="A761" s="19">
        <v>976</v>
      </c>
      <c r="B761" s="31" t="s">
        <v>2832</v>
      </c>
      <c r="C761" s="32" t="s">
        <v>2833</v>
      </c>
      <c r="D761" s="24" t="s">
        <v>1442</v>
      </c>
      <c r="E761" s="33"/>
      <c r="F761" s="33">
        <v>5215</v>
      </c>
      <c r="G761" s="33" t="s">
        <v>2734</v>
      </c>
      <c r="H761" s="33" t="s">
        <v>1445</v>
      </c>
      <c r="I761" s="33">
        <v>201301</v>
      </c>
      <c r="J761" s="34">
        <v>15038240</v>
      </c>
      <c r="K761" s="35">
        <v>991000</v>
      </c>
      <c r="L761" s="36">
        <v>29</v>
      </c>
      <c r="M761" s="37">
        <v>15292437.555985739</v>
      </c>
      <c r="N761" s="38">
        <v>9910000</v>
      </c>
      <c r="O761" s="19" t="s">
        <v>2731</v>
      </c>
      <c r="P761" s="172">
        <f t="shared" si="22"/>
        <v>8919000</v>
      </c>
      <c r="Q761" s="135">
        <f t="shared" si="23"/>
        <v>25629.310344827583</v>
      </c>
    </row>
    <row r="762" spans="1:17" ht="13.5" thickBot="1" x14ac:dyDescent="0.35">
      <c r="A762" s="19">
        <v>977</v>
      </c>
      <c r="B762" s="39" t="s">
        <v>2834</v>
      </c>
      <c r="C762" s="40" t="s">
        <v>2835</v>
      </c>
      <c r="D762" s="24" t="s">
        <v>1442</v>
      </c>
      <c r="E762" s="41"/>
      <c r="F762" s="41">
        <v>5215</v>
      </c>
      <c r="G762" s="41" t="s">
        <v>2734</v>
      </c>
      <c r="H762" s="41" t="s">
        <v>1445</v>
      </c>
      <c r="I762" s="41">
        <v>201304</v>
      </c>
      <c r="J762" s="42">
        <v>8352000</v>
      </c>
      <c r="K762" s="43">
        <v>550400</v>
      </c>
      <c r="L762" s="44">
        <v>29</v>
      </c>
      <c r="M762" s="45">
        <v>8493177.2911984958</v>
      </c>
      <c r="N762" s="46">
        <v>5504000</v>
      </c>
      <c r="O762" s="19" t="s">
        <v>2731</v>
      </c>
      <c r="P762" s="172">
        <f t="shared" si="22"/>
        <v>4953600</v>
      </c>
      <c r="Q762" s="135">
        <f t="shared" si="23"/>
        <v>14234.48275862069</v>
      </c>
    </row>
    <row r="763" spans="1:17" ht="13.5" thickBot="1" x14ac:dyDescent="0.35">
      <c r="B763" s="79" t="s">
        <v>2836</v>
      </c>
      <c r="C763" s="80"/>
      <c r="D763" s="24" t="s">
        <v>1442</v>
      </c>
      <c r="E763" s="81"/>
      <c r="F763" s="81"/>
      <c r="G763" s="81"/>
      <c r="H763" s="81"/>
      <c r="I763" s="81"/>
      <c r="J763" s="82"/>
      <c r="K763" s="83"/>
      <c r="L763" s="84"/>
      <c r="M763" s="85"/>
      <c r="N763" s="86">
        <f>SUM(N711:N762)</f>
        <v>701537000</v>
      </c>
      <c r="O763" s="86">
        <f>SUM(O711:O762)</f>
        <v>0</v>
      </c>
      <c r="P763" s="86">
        <f>SUM(P711:P762)</f>
        <v>638707300</v>
      </c>
      <c r="Q763" s="86">
        <f>SUM(Q711:Q762)</f>
        <v>2400402.6508568055</v>
      </c>
    </row>
    <row r="764" spans="1:17" x14ac:dyDescent="0.3">
      <c r="A764" s="19">
        <v>538</v>
      </c>
      <c r="B764" s="23" t="s">
        <v>2837</v>
      </c>
      <c r="C764" s="24" t="s">
        <v>2838</v>
      </c>
      <c r="D764" s="24" t="s">
        <v>1442</v>
      </c>
      <c r="E764" s="25" t="s">
        <v>2839</v>
      </c>
      <c r="F764" s="25">
        <v>6308</v>
      </c>
      <c r="G764" s="25" t="s">
        <v>2840</v>
      </c>
      <c r="H764" s="25" t="s">
        <v>1445</v>
      </c>
      <c r="I764" s="25">
        <v>200908</v>
      </c>
      <c r="J764" s="26">
        <v>2946400</v>
      </c>
      <c r="K764" s="27">
        <v>137800</v>
      </c>
      <c r="L764" s="28">
        <v>25</v>
      </c>
      <c r="M764" s="29">
        <v>3075787.7538241781</v>
      </c>
      <c r="N764" s="30">
        <v>1378000</v>
      </c>
      <c r="O764" s="19" t="s">
        <v>2841</v>
      </c>
      <c r="P764" s="172">
        <f t="shared" si="22"/>
        <v>1240200</v>
      </c>
      <c r="Q764" s="135">
        <f t="shared" si="23"/>
        <v>4134</v>
      </c>
    </row>
    <row r="765" spans="1:17" x14ac:dyDescent="0.3">
      <c r="A765" s="19">
        <v>784</v>
      </c>
      <c r="B765" s="31" t="s">
        <v>2842</v>
      </c>
      <c r="C765" s="32" t="s">
        <v>2843</v>
      </c>
      <c r="D765" s="24" t="s">
        <v>1442</v>
      </c>
      <c r="E765" s="33"/>
      <c r="F765" s="33">
        <v>6308</v>
      </c>
      <c r="G765" s="33" t="s">
        <v>2840</v>
      </c>
      <c r="H765" s="33" t="s">
        <v>1445</v>
      </c>
      <c r="I765" s="33">
        <v>200812</v>
      </c>
      <c r="J765" s="34">
        <v>7181462</v>
      </c>
      <c r="K765" s="35">
        <v>319700</v>
      </c>
      <c r="L765" s="36">
        <v>24</v>
      </c>
      <c r="M765" s="37">
        <v>6830677.5783454198</v>
      </c>
      <c r="N765" s="38">
        <v>3197000</v>
      </c>
      <c r="O765" s="19" t="s">
        <v>2841</v>
      </c>
      <c r="P765" s="172">
        <f t="shared" si="22"/>
        <v>2877300</v>
      </c>
      <c r="Q765" s="135">
        <f t="shared" si="23"/>
        <v>9990.625</v>
      </c>
    </row>
    <row r="766" spans="1:17" x14ac:dyDescent="0.3">
      <c r="A766" s="19">
        <v>785</v>
      </c>
      <c r="B766" s="31" t="s">
        <v>2844</v>
      </c>
      <c r="C766" s="32" t="s">
        <v>2845</v>
      </c>
      <c r="D766" s="24" t="s">
        <v>1442</v>
      </c>
      <c r="E766" s="33"/>
      <c r="F766" s="33">
        <v>6308</v>
      </c>
      <c r="G766" s="33" t="s">
        <v>2840</v>
      </c>
      <c r="H766" s="33" t="s">
        <v>1445</v>
      </c>
      <c r="I766" s="33">
        <v>200812</v>
      </c>
      <c r="J766" s="34">
        <v>7181457</v>
      </c>
      <c r="K766" s="35">
        <v>319700</v>
      </c>
      <c r="L766" s="36">
        <v>24</v>
      </c>
      <c r="M766" s="37">
        <v>6830672.8225745345</v>
      </c>
      <c r="N766" s="38">
        <v>3197000</v>
      </c>
      <c r="O766" s="19" t="s">
        <v>2841</v>
      </c>
      <c r="P766" s="172">
        <f t="shared" si="22"/>
        <v>2877300</v>
      </c>
      <c r="Q766" s="135">
        <f t="shared" si="23"/>
        <v>9990.625</v>
      </c>
    </row>
    <row r="767" spans="1:17" x14ac:dyDescent="0.3">
      <c r="A767" s="19">
        <v>786</v>
      </c>
      <c r="B767" s="31" t="s">
        <v>2846</v>
      </c>
      <c r="C767" s="32" t="s">
        <v>2847</v>
      </c>
      <c r="D767" s="24" t="s">
        <v>1442</v>
      </c>
      <c r="E767" s="33"/>
      <c r="F767" s="33">
        <v>6308</v>
      </c>
      <c r="G767" s="33" t="s">
        <v>2840</v>
      </c>
      <c r="H767" s="33" t="s">
        <v>1445</v>
      </c>
      <c r="I767" s="33">
        <v>200708</v>
      </c>
      <c r="J767" s="34">
        <v>30894177</v>
      </c>
      <c r="K767" s="35">
        <v>1302300</v>
      </c>
      <c r="L767" s="36">
        <v>23</v>
      </c>
      <c r="M767" s="37">
        <v>33912506.627687663</v>
      </c>
      <c r="N767" s="38">
        <v>13023000</v>
      </c>
      <c r="O767" s="19" t="s">
        <v>2841</v>
      </c>
      <c r="P767" s="172">
        <f t="shared" si="22"/>
        <v>11720700</v>
      </c>
      <c r="Q767" s="135">
        <f t="shared" si="23"/>
        <v>42466.304347826088</v>
      </c>
    </row>
    <row r="768" spans="1:17" ht="26" x14ac:dyDescent="0.3">
      <c r="A768" s="19">
        <v>787</v>
      </c>
      <c r="B768" s="31" t="s">
        <v>2848</v>
      </c>
      <c r="C768" s="32" t="s">
        <v>2849</v>
      </c>
      <c r="D768" s="24" t="s">
        <v>1442</v>
      </c>
      <c r="E768" s="33"/>
      <c r="F768" s="33">
        <v>6308</v>
      </c>
      <c r="G768" s="33" t="s">
        <v>2840</v>
      </c>
      <c r="H768" s="33" t="s">
        <v>1445</v>
      </c>
      <c r="I768" s="33">
        <v>197612</v>
      </c>
      <c r="J768" s="34">
        <v>21355161</v>
      </c>
      <c r="K768" s="35">
        <v>0</v>
      </c>
      <c r="L768" s="36">
        <v>10</v>
      </c>
      <c r="M768" s="37">
        <v>630000000</v>
      </c>
      <c r="N768" s="38">
        <v>60480000</v>
      </c>
      <c r="O768" s="19" t="s">
        <v>2841</v>
      </c>
      <c r="P768" s="172">
        <f t="shared" si="22"/>
        <v>60480000</v>
      </c>
      <c r="Q768" s="135">
        <f t="shared" si="23"/>
        <v>504000</v>
      </c>
    </row>
    <row r="769" spans="1:17" x14ac:dyDescent="0.3">
      <c r="A769" s="19">
        <v>788</v>
      </c>
      <c r="B769" s="31" t="s">
        <v>2850</v>
      </c>
      <c r="C769" s="32" t="s">
        <v>2851</v>
      </c>
      <c r="D769" s="24" t="s">
        <v>1442</v>
      </c>
      <c r="E769" s="33"/>
      <c r="F769" s="33">
        <v>6308</v>
      </c>
      <c r="G769" s="33" t="s">
        <v>2840</v>
      </c>
      <c r="H769" s="33" t="s">
        <v>1445</v>
      </c>
      <c r="I769" s="33">
        <v>201112</v>
      </c>
      <c r="J769" s="34">
        <v>632856070</v>
      </c>
      <c r="K769" s="35">
        <v>0</v>
      </c>
      <c r="L769" s="36">
        <v>10</v>
      </c>
      <c r="M769" s="37">
        <v>663575340.80918312</v>
      </c>
      <c r="N769" s="38">
        <v>382220000</v>
      </c>
      <c r="O769" s="19" t="s">
        <v>2841</v>
      </c>
      <c r="P769" s="172">
        <f t="shared" si="22"/>
        <v>382220000</v>
      </c>
      <c r="Q769" s="135">
        <f t="shared" si="23"/>
        <v>3185166.6666666665</v>
      </c>
    </row>
    <row r="770" spans="1:17" x14ac:dyDescent="0.3">
      <c r="A770" s="19">
        <v>789</v>
      </c>
      <c r="B770" s="31" t="s">
        <v>2852</v>
      </c>
      <c r="C770" s="32" t="s">
        <v>2853</v>
      </c>
      <c r="D770" s="24" t="s">
        <v>1442</v>
      </c>
      <c r="E770" s="33"/>
      <c r="F770" s="33">
        <v>6308</v>
      </c>
      <c r="G770" s="33" t="s">
        <v>2840</v>
      </c>
      <c r="H770" s="33" t="s">
        <v>1445</v>
      </c>
      <c r="I770" s="33">
        <v>201210</v>
      </c>
      <c r="J770" s="34">
        <v>63874241</v>
      </c>
      <c r="K770" s="35">
        <v>3876000</v>
      </c>
      <c r="L770" s="36">
        <v>28</v>
      </c>
      <c r="M770" s="37">
        <v>380000000</v>
      </c>
      <c r="N770" s="38">
        <v>38760000</v>
      </c>
      <c r="O770" s="19" t="s">
        <v>2841</v>
      </c>
      <c r="P770" s="172">
        <f t="shared" si="22"/>
        <v>34884000</v>
      </c>
      <c r="Q770" s="135">
        <f t="shared" si="23"/>
        <v>103821.42857142858</v>
      </c>
    </row>
    <row r="771" spans="1:17" ht="26" x14ac:dyDescent="0.3">
      <c r="A771" s="19">
        <v>790</v>
      </c>
      <c r="B771" s="31" t="s">
        <v>2854</v>
      </c>
      <c r="C771" s="32" t="s">
        <v>2855</v>
      </c>
      <c r="D771" s="24" t="s">
        <v>1442</v>
      </c>
      <c r="E771" s="33"/>
      <c r="F771" s="33">
        <v>6308</v>
      </c>
      <c r="G771" s="33" t="s">
        <v>2840</v>
      </c>
      <c r="H771" s="33" t="s">
        <v>1445</v>
      </c>
      <c r="I771" s="33">
        <v>200812</v>
      </c>
      <c r="J771" s="34">
        <v>7772185</v>
      </c>
      <c r="K771" s="35">
        <v>15808000</v>
      </c>
      <c r="L771" s="36">
        <v>24</v>
      </c>
      <c r="M771" s="37">
        <v>380000000</v>
      </c>
      <c r="N771" s="38">
        <v>158080000</v>
      </c>
      <c r="O771" s="19" t="s">
        <v>2841</v>
      </c>
      <c r="P771" s="172">
        <f t="shared" ref="P771:P834" si="24">+(N771-K771)</f>
        <v>142272000</v>
      </c>
      <c r="Q771" s="135">
        <f t="shared" ref="Q771:Q834" si="25">+(P771/L771)/12</f>
        <v>494000</v>
      </c>
    </row>
    <row r="772" spans="1:17" x14ac:dyDescent="0.3">
      <c r="A772" s="19">
        <v>791</v>
      </c>
      <c r="B772" s="31" t="s">
        <v>2856</v>
      </c>
      <c r="C772" s="32" t="s">
        <v>2857</v>
      </c>
      <c r="D772" s="24" t="s">
        <v>1442</v>
      </c>
      <c r="E772" s="33"/>
      <c r="F772" s="33">
        <v>6308</v>
      </c>
      <c r="G772" s="33" t="s">
        <v>2840</v>
      </c>
      <c r="H772" s="33" t="s">
        <v>1445</v>
      </c>
      <c r="I772" s="33">
        <v>201108</v>
      </c>
      <c r="J772" s="34">
        <v>6873000</v>
      </c>
      <c r="K772" s="35">
        <v>415200</v>
      </c>
      <c r="L772" s="36">
        <v>27</v>
      </c>
      <c r="M772" s="37">
        <v>7206620.1678076908</v>
      </c>
      <c r="N772" s="38">
        <v>4152000</v>
      </c>
      <c r="O772" s="19" t="s">
        <v>2841</v>
      </c>
      <c r="P772" s="172">
        <f t="shared" si="24"/>
        <v>3736800</v>
      </c>
      <c r="Q772" s="135">
        <f t="shared" si="25"/>
        <v>11533.333333333334</v>
      </c>
    </row>
    <row r="773" spans="1:17" x14ac:dyDescent="0.3">
      <c r="A773" s="19">
        <v>792</v>
      </c>
      <c r="B773" s="31" t="s">
        <v>2858</v>
      </c>
      <c r="C773" s="32" t="s">
        <v>2859</v>
      </c>
      <c r="D773" s="24" t="s">
        <v>1442</v>
      </c>
      <c r="E773" s="33"/>
      <c r="F773" s="33">
        <v>6308</v>
      </c>
      <c r="G773" s="33" t="s">
        <v>2840</v>
      </c>
      <c r="H773" s="33" t="s">
        <v>1445</v>
      </c>
      <c r="I773" s="33">
        <v>200310</v>
      </c>
      <c r="J773" s="34">
        <v>3693824</v>
      </c>
      <c r="K773" s="35">
        <v>84600</v>
      </c>
      <c r="L773" s="36">
        <v>19</v>
      </c>
      <c r="M773" s="37">
        <v>3301587.6254134858</v>
      </c>
      <c r="N773" s="38">
        <v>846000</v>
      </c>
      <c r="O773" s="19" t="s">
        <v>2841</v>
      </c>
      <c r="P773" s="172">
        <f t="shared" si="24"/>
        <v>761400</v>
      </c>
      <c r="Q773" s="135">
        <f t="shared" si="25"/>
        <v>3339.4736842105262</v>
      </c>
    </row>
    <row r="774" spans="1:17" x14ac:dyDescent="0.3">
      <c r="A774" s="19">
        <v>793</v>
      </c>
      <c r="B774" s="31" t="s">
        <v>2860</v>
      </c>
      <c r="C774" s="32" t="s">
        <v>2861</v>
      </c>
      <c r="D774" s="24" t="s">
        <v>1442</v>
      </c>
      <c r="E774" s="33" t="s">
        <v>1753</v>
      </c>
      <c r="F774" s="33">
        <v>6308</v>
      </c>
      <c r="G774" s="33" t="s">
        <v>2840</v>
      </c>
      <c r="H774" s="33" t="s">
        <v>1445</v>
      </c>
      <c r="I774" s="33">
        <v>201305</v>
      </c>
      <c r="J774" s="34">
        <v>18269839</v>
      </c>
      <c r="K774" s="35">
        <v>1203900</v>
      </c>
      <c r="L774" s="36">
        <v>29</v>
      </c>
      <c r="M774" s="37">
        <v>18578661.603047494</v>
      </c>
      <c r="N774" s="38">
        <v>12039000</v>
      </c>
      <c r="O774" s="19" t="s">
        <v>2841</v>
      </c>
      <c r="P774" s="172">
        <f t="shared" si="24"/>
        <v>10835100</v>
      </c>
      <c r="Q774" s="135">
        <f t="shared" si="25"/>
        <v>31135.344827586207</v>
      </c>
    </row>
    <row r="775" spans="1:17" x14ac:dyDescent="0.3">
      <c r="A775" s="19">
        <v>794</v>
      </c>
      <c r="B775" s="31" t="s">
        <v>2862</v>
      </c>
      <c r="C775" s="32" t="s">
        <v>2863</v>
      </c>
      <c r="D775" s="24" t="s">
        <v>1442</v>
      </c>
      <c r="E775" s="33"/>
      <c r="F775" s="33">
        <v>6308</v>
      </c>
      <c r="G775" s="33" t="s">
        <v>2840</v>
      </c>
      <c r="H775" s="33" t="s">
        <v>1445</v>
      </c>
      <c r="I775" s="33">
        <v>197406</v>
      </c>
      <c r="J775" s="34">
        <v>7669421</v>
      </c>
      <c r="K775" s="35">
        <v>0</v>
      </c>
      <c r="L775" s="36">
        <v>10</v>
      </c>
      <c r="M775" s="37">
        <v>380000000</v>
      </c>
      <c r="N775" s="38">
        <v>38760000</v>
      </c>
      <c r="O775" s="19" t="s">
        <v>2841</v>
      </c>
      <c r="P775" s="172">
        <f t="shared" si="24"/>
        <v>38760000</v>
      </c>
      <c r="Q775" s="135">
        <f t="shared" si="25"/>
        <v>323000</v>
      </c>
    </row>
    <row r="776" spans="1:17" x14ac:dyDescent="0.3">
      <c r="A776" s="19">
        <v>795</v>
      </c>
      <c r="B776" s="31" t="s">
        <v>2864</v>
      </c>
      <c r="C776" s="32" t="s">
        <v>2865</v>
      </c>
      <c r="D776" s="24" t="s">
        <v>1442</v>
      </c>
      <c r="E776" s="33"/>
      <c r="F776" s="33">
        <v>6308</v>
      </c>
      <c r="G776" s="33" t="s">
        <v>2840</v>
      </c>
      <c r="H776" s="33" t="s">
        <v>1445</v>
      </c>
      <c r="I776" s="33">
        <v>201305</v>
      </c>
      <c r="J776" s="34">
        <v>25727648</v>
      </c>
      <c r="K776" s="35">
        <v>4080000</v>
      </c>
      <c r="L776" s="36">
        <v>29</v>
      </c>
      <c r="M776" s="37">
        <v>400000000</v>
      </c>
      <c r="N776" s="38">
        <v>40800000</v>
      </c>
      <c r="O776" s="19" t="s">
        <v>2841</v>
      </c>
      <c r="P776" s="172">
        <f t="shared" si="24"/>
        <v>36720000</v>
      </c>
      <c r="Q776" s="135">
        <f t="shared" si="25"/>
        <v>105517.24137931033</v>
      </c>
    </row>
    <row r="777" spans="1:17" x14ac:dyDescent="0.3">
      <c r="A777" s="19">
        <v>796</v>
      </c>
      <c r="B777" s="31" t="s">
        <v>2866</v>
      </c>
      <c r="C777" s="32" t="s">
        <v>2867</v>
      </c>
      <c r="D777" s="24" t="s">
        <v>1442</v>
      </c>
      <c r="E777" s="33"/>
      <c r="F777" s="33">
        <v>6308</v>
      </c>
      <c r="G777" s="33" t="s">
        <v>2840</v>
      </c>
      <c r="H777" s="33" t="s">
        <v>1445</v>
      </c>
      <c r="I777" s="33">
        <v>197705</v>
      </c>
      <c r="J777" s="34">
        <v>7323770</v>
      </c>
      <c r="K777" s="35">
        <v>0</v>
      </c>
      <c r="L777" s="36">
        <v>10</v>
      </c>
      <c r="M777" s="37">
        <v>380000000</v>
      </c>
      <c r="N777" s="38">
        <v>38760000</v>
      </c>
      <c r="O777" s="19" t="s">
        <v>2841</v>
      </c>
      <c r="P777" s="172">
        <f t="shared" si="24"/>
        <v>38760000</v>
      </c>
      <c r="Q777" s="135">
        <f t="shared" si="25"/>
        <v>323000</v>
      </c>
    </row>
    <row r="778" spans="1:17" x14ac:dyDescent="0.3">
      <c r="A778" s="19">
        <v>797</v>
      </c>
      <c r="B778" s="31" t="s">
        <v>2868</v>
      </c>
      <c r="C778" s="32" t="s">
        <v>2869</v>
      </c>
      <c r="D778" s="24" t="s">
        <v>1442</v>
      </c>
      <c r="E778" s="33"/>
      <c r="F778" s="33">
        <v>6308</v>
      </c>
      <c r="G778" s="33" t="s">
        <v>2840</v>
      </c>
      <c r="H778" s="33" t="s">
        <v>1445</v>
      </c>
      <c r="I778" s="33">
        <v>200812</v>
      </c>
      <c r="J778" s="34">
        <v>7260779</v>
      </c>
      <c r="K778" s="35">
        <v>3876000</v>
      </c>
      <c r="L778" s="36">
        <v>24</v>
      </c>
      <c r="M778" s="37">
        <v>380000000</v>
      </c>
      <c r="N778" s="38">
        <v>38760000</v>
      </c>
      <c r="O778" s="19" t="s">
        <v>2841</v>
      </c>
      <c r="P778" s="172">
        <f t="shared" si="24"/>
        <v>34884000</v>
      </c>
      <c r="Q778" s="135">
        <f t="shared" si="25"/>
        <v>121125</v>
      </c>
    </row>
    <row r="779" spans="1:17" x14ac:dyDescent="0.3">
      <c r="A779" s="19">
        <v>798</v>
      </c>
      <c r="B779" s="31" t="s">
        <v>2870</v>
      </c>
      <c r="C779" s="32" t="s">
        <v>2871</v>
      </c>
      <c r="D779" s="24" t="s">
        <v>1442</v>
      </c>
      <c r="E779" s="33"/>
      <c r="F779" s="33">
        <v>6308</v>
      </c>
      <c r="G779" s="33" t="s">
        <v>2840</v>
      </c>
      <c r="H779" s="33" t="s">
        <v>1445</v>
      </c>
      <c r="I779" s="33">
        <v>196106</v>
      </c>
      <c r="J779" s="34">
        <v>31620600</v>
      </c>
      <c r="K779" s="35">
        <v>0</v>
      </c>
      <c r="L779" s="36">
        <v>10</v>
      </c>
      <c r="M779" s="35">
        <v>400000000</v>
      </c>
      <c r="N779" s="38">
        <v>48600000</v>
      </c>
      <c r="O779" s="19" t="s">
        <v>2841</v>
      </c>
      <c r="P779" s="172">
        <f t="shared" si="24"/>
        <v>48600000</v>
      </c>
      <c r="Q779" s="135">
        <f t="shared" si="25"/>
        <v>405000</v>
      </c>
    </row>
    <row r="780" spans="1:17" x14ac:dyDescent="0.3">
      <c r="A780" s="19">
        <v>799</v>
      </c>
      <c r="B780" s="31" t="s">
        <v>2872</v>
      </c>
      <c r="C780" s="32" t="s">
        <v>2873</v>
      </c>
      <c r="D780" s="24" t="s">
        <v>1442</v>
      </c>
      <c r="E780" s="33"/>
      <c r="F780" s="33">
        <v>6308</v>
      </c>
      <c r="G780" s="33" t="s">
        <v>2840</v>
      </c>
      <c r="H780" s="33" t="s">
        <v>1445</v>
      </c>
      <c r="I780" s="33">
        <v>200312</v>
      </c>
      <c r="J780" s="34">
        <v>36497003</v>
      </c>
      <c r="K780" s="35">
        <v>3876000</v>
      </c>
      <c r="L780" s="36">
        <v>19</v>
      </c>
      <c r="M780" s="37">
        <v>380000000</v>
      </c>
      <c r="N780" s="38">
        <v>38760000</v>
      </c>
      <c r="O780" s="19" t="s">
        <v>2841</v>
      </c>
      <c r="P780" s="172">
        <f t="shared" si="24"/>
        <v>34884000</v>
      </c>
      <c r="Q780" s="135">
        <f t="shared" si="25"/>
        <v>153000</v>
      </c>
    </row>
    <row r="781" spans="1:17" x14ac:dyDescent="0.3">
      <c r="A781" s="19">
        <v>800</v>
      </c>
      <c r="B781" s="31" t="s">
        <v>2874</v>
      </c>
      <c r="C781" s="32" t="s">
        <v>2875</v>
      </c>
      <c r="D781" s="24" t="s">
        <v>1442</v>
      </c>
      <c r="E781" s="33"/>
      <c r="F781" s="33">
        <v>6308</v>
      </c>
      <c r="G781" s="33" t="s">
        <v>2840</v>
      </c>
      <c r="H781" s="33" t="s">
        <v>1445</v>
      </c>
      <c r="I781" s="33">
        <v>200812</v>
      </c>
      <c r="J781" s="34">
        <v>16384941</v>
      </c>
      <c r="K781" s="35">
        <v>3876000</v>
      </c>
      <c r="L781" s="36">
        <v>24</v>
      </c>
      <c r="M781" s="37">
        <v>380000000</v>
      </c>
      <c r="N781" s="38">
        <v>38760000</v>
      </c>
      <c r="O781" s="19" t="s">
        <v>2841</v>
      </c>
      <c r="P781" s="172">
        <f t="shared" si="24"/>
        <v>34884000</v>
      </c>
      <c r="Q781" s="135">
        <f t="shared" si="25"/>
        <v>121125</v>
      </c>
    </row>
    <row r="782" spans="1:17" x14ac:dyDescent="0.3">
      <c r="A782" s="19">
        <v>801</v>
      </c>
      <c r="B782" s="31" t="s">
        <v>2876</v>
      </c>
      <c r="C782" s="32" t="s">
        <v>2877</v>
      </c>
      <c r="D782" s="24" t="s">
        <v>1442</v>
      </c>
      <c r="E782" s="33" t="s">
        <v>2878</v>
      </c>
      <c r="F782" s="33">
        <v>6308</v>
      </c>
      <c r="G782" s="33" t="s">
        <v>2840</v>
      </c>
      <c r="H782" s="33" t="s">
        <v>1445</v>
      </c>
      <c r="I782" s="33">
        <v>196206</v>
      </c>
      <c r="J782" s="34">
        <v>324041</v>
      </c>
      <c r="K782" s="35">
        <v>0</v>
      </c>
      <c r="L782" s="36">
        <v>10</v>
      </c>
      <c r="M782" s="35">
        <v>400000000</v>
      </c>
      <c r="N782" s="38">
        <v>48600000</v>
      </c>
      <c r="O782" s="19" t="s">
        <v>2841</v>
      </c>
      <c r="P782" s="172">
        <f t="shared" si="24"/>
        <v>48600000</v>
      </c>
      <c r="Q782" s="135">
        <f t="shared" si="25"/>
        <v>405000</v>
      </c>
    </row>
    <row r="783" spans="1:17" x14ac:dyDescent="0.3">
      <c r="A783" s="19">
        <v>802</v>
      </c>
      <c r="B783" s="31" t="s">
        <v>2879</v>
      </c>
      <c r="C783" s="32" t="s">
        <v>2880</v>
      </c>
      <c r="D783" s="24" t="s">
        <v>1442</v>
      </c>
      <c r="E783" s="33"/>
      <c r="F783" s="33">
        <v>6308</v>
      </c>
      <c r="G783" s="33" t="s">
        <v>2840</v>
      </c>
      <c r="H783" s="33" t="s">
        <v>1445</v>
      </c>
      <c r="I783" s="33">
        <v>196406</v>
      </c>
      <c r="J783" s="34">
        <v>205987</v>
      </c>
      <c r="K783" s="35">
        <v>0</v>
      </c>
      <c r="L783" s="36">
        <v>10</v>
      </c>
      <c r="M783" s="35">
        <v>25000000</v>
      </c>
      <c r="N783" s="38">
        <v>3038000</v>
      </c>
      <c r="O783" s="19" t="s">
        <v>2841</v>
      </c>
      <c r="P783" s="172">
        <f t="shared" si="24"/>
        <v>3038000</v>
      </c>
      <c r="Q783" s="135">
        <f t="shared" si="25"/>
        <v>25316.666666666668</v>
      </c>
    </row>
    <row r="784" spans="1:17" x14ac:dyDescent="0.3">
      <c r="A784" s="19">
        <v>803</v>
      </c>
      <c r="B784" s="31" t="s">
        <v>2881</v>
      </c>
      <c r="C784" s="32" t="s">
        <v>2882</v>
      </c>
      <c r="D784" s="24" t="s">
        <v>1442</v>
      </c>
      <c r="E784" s="33"/>
      <c r="F784" s="33">
        <v>6308</v>
      </c>
      <c r="G784" s="33" t="s">
        <v>2840</v>
      </c>
      <c r="H784" s="33" t="s">
        <v>1445</v>
      </c>
      <c r="I784" s="33">
        <v>197503</v>
      </c>
      <c r="J784" s="34">
        <v>11080743</v>
      </c>
      <c r="K784" s="35">
        <v>0</v>
      </c>
      <c r="L784" s="36">
        <v>10</v>
      </c>
      <c r="M784" s="37">
        <v>380000000</v>
      </c>
      <c r="N784" s="38">
        <v>38760000</v>
      </c>
      <c r="O784" s="19" t="s">
        <v>2841</v>
      </c>
      <c r="P784" s="172">
        <f t="shared" si="24"/>
        <v>38760000</v>
      </c>
      <c r="Q784" s="135">
        <f t="shared" si="25"/>
        <v>323000</v>
      </c>
    </row>
    <row r="785" spans="1:17" x14ac:dyDescent="0.3">
      <c r="A785" s="19">
        <v>804</v>
      </c>
      <c r="B785" s="31" t="s">
        <v>2883</v>
      </c>
      <c r="C785" s="32" t="s">
        <v>2884</v>
      </c>
      <c r="D785" s="24" t="s">
        <v>1442</v>
      </c>
      <c r="E785" s="33"/>
      <c r="F785" s="33">
        <v>6308</v>
      </c>
      <c r="G785" s="33" t="s">
        <v>2840</v>
      </c>
      <c r="H785" s="33" t="s">
        <v>1445</v>
      </c>
      <c r="I785" s="33">
        <v>200707</v>
      </c>
      <c r="J785" s="34">
        <v>55379457</v>
      </c>
      <c r="K785" s="35">
        <v>2334400</v>
      </c>
      <c r="L785" s="36">
        <v>23</v>
      </c>
      <c r="M785" s="37">
        <v>60789973.545831755</v>
      </c>
      <c r="N785" s="38">
        <v>23344000</v>
      </c>
      <c r="O785" s="19" t="s">
        <v>2841</v>
      </c>
      <c r="P785" s="172">
        <f t="shared" si="24"/>
        <v>21009600</v>
      </c>
      <c r="Q785" s="135">
        <f t="shared" si="25"/>
        <v>76121.739130434784</v>
      </c>
    </row>
    <row r="786" spans="1:17" x14ac:dyDescent="0.3">
      <c r="A786" s="19">
        <v>805</v>
      </c>
      <c r="B786" s="31" t="s">
        <v>2885</v>
      </c>
      <c r="C786" s="32" t="s">
        <v>2884</v>
      </c>
      <c r="D786" s="24" t="s">
        <v>1442</v>
      </c>
      <c r="E786" s="33"/>
      <c r="F786" s="33">
        <v>6308</v>
      </c>
      <c r="G786" s="33" t="s">
        <v>2840</v>
      </c>
      <c r="H786" s="33" t="s">
        <v>1445</v>
      </c>
      <c r="I786" s="33">
        <v>200812</v>
      </c>
      <c r="J786" s="34">
        <v>55379457</v>
      </c>
      <c r="K786" s="35">
        <v>2191300</v>
      </c>
      <c r="L786" s="36">
        <v>24</v>
      </c>
      <c r="M786" s="37">
        <v>52674401.846148357</v>
      </c>
      <c r="N786" s="38">
        <v>21913000</v>
      </c>
      <c r="O786" s="19" t="s">
        <v>2841</v>
      </c>
      <c r="P786" s="172">
        <f t="shared" si="24"/>
        <v>19721700</v>
      </c>
      <c r="Q786" s="135">
        <f t="shared" si="25"/>
        <v>68478.125</v>
      </c>
    </row>
    <row r="787" spans="1:17" x14ac:dyDescent="0.3">
      <c r="A787" s="19">
        <v>806</v>
      </c>
      <c r="B787" s="31" t="s">
        <v>2886</v>
      </c>
      <c r="C787" s="32" t="s">
        <v>2887</v>
      </c>
      <c r="D787" s="24" t="s">
        <v>1442</v>
      </c>
      <c r="E787" s="33"/>
      <c r="F787" s="33">
        <v>6308</v>
      </c>
      <c r="G787" s="33" t="s">
        <v>2840</v>
      </c>
      <c r="H787" s="33" t="s">
        <v>1445</v>
      </c>
      <c r="I787" s="33">
        <v>201112</v>
      </c>
      <c r="J787" s="34">
        <v>559754738</v>
      </c>
      <c r="K787" s="35">
        <v>33807000</v>
      </c>
      <c r="L787" s="36">
        <v>27</v>
      </c>
      <c r="M787" s="37">
        <v>586925619.65614867</v>
      </c>
      <c r="N787" s="38">
        <v>338070000</v>
      </c>
      <c r="O787" s="19" t="s">
        <v>2841</v>
      </c>
      <c r="P787" s="172">
        <f t="shared" si="24"/>
        <v>304263000</v>
      </c>
      <c r="Q787" s="135">
        <f t="shared" si="25"/>
        <v>939083.33333333337</v>
      </c>
    </row>
    <row r="788" spans="1:17" x14ac:dyDescent="0.3">
      <c r="A788" s="19">
        <v>807</v>
      </c>
      <c r="B788" s="31" t="s">
        <v>2888</v>
      </c>
      <c r="C788" s="32" t="s">
        <v>2889</v>
      </c>
      <c r="D788" s="24" t="s">
        <v>1442</v>
      </c>
      <c r="E788" s="33"/>
      <c r="F788" s="33">
        <v>6308</v>
      </c>
      <c r="G788" s="33" t="s">
        <v>2840</v>
      </c>
      <c r="H788" s="33" t="s">
        <v>1445</v>
      </c>
      <c r="I788" s="33">
        <v>201112</v>
      </c>
      <c r="J788" s="34">
        <v>559754737</v>
      </c>
      <c r="K788" s="35">
        <v>33807000</v>
      </c>
      <c r="L788" s="36">
        <v>27</v>
      </c>
      <c r="M788" s="37">
        <v>586925618.60760796</v>
      </c>
      <c r="N788" s="38">
        <v>338070000</v>
      </c>
      <c r="O788" s="19" t="s">
        <v>2841</v>
      </c>
      <c r="P788" s="172">
        <f t="shared" si="24"/>
        <v>304263000</v>
      </c>
      <c r="Q788" s="135">
        <f t="shared" si="25"/>
        <v>939083.33333333337</v>
      </c>
    </row>
    <row r="789" spans="1:17" x14ac:dyDescent="0.3">
      <c r="A789" s="19">
        <v>867</v>
      </c>
      <c r="B789" s="31" t="s">
        <v>2890</v>
      </c>
      <c r="C789" s="32" t="s">
        <v>2891</v>
      </c>
      <c r="D789" s="24" t="s">
        <v>1442</v>
      </c>
      <c r="E789" s="33"/>
      <c r="F789" s="33">
        <v>6308</v>
      </c>
      <c r="G789" s="33" t="s">
        <v>2840</v>
      </c>
      <c r="H789" s="33" t="s">
        <v>1445</v>
      </c>
      <c r="I789" s="33">
        <v>200412</v>
      </c>
      <c r="J789" s="34">
        <v>26329197</v>
      </c>
      <c r="K789" s="35">
        <v>769500</v>
      </c>
      <c r="L789" s="36">
        <v>20</v>
      </c>
      <c r="M789" s="37">
        <v>26717565.739094045</v>
      </c>
      <c r="N789" s="38">
        <v>7695000</v>
      </c>
      <c r="O789" s="19" t="s">
        <v>2841</v>
      </c>
      <c r="P789" s="172">
        <f t="shared" si="24"/>
        <v>6925500</v>
      </c>
      <c r="Q789" s="135">
        <f t="shared" si="25"/>
        <v>28856.25</v>
      </c>
    </row>
    <row r="790" spans="1:17" x14ac:dyDescent="0.3">
      <c r="A790" s="19">
        <v>868</v>
      </c>
      <c r="B790" s="31" t="s">
        <v>2892</v>
      </c>
      <c r="C790" s="32" t="s">
        <v>2893</v>
      </c>
      <c r="D790" s="24" t="s">
        <v>1442</v>
      </c>
      <c r="E790" s="33"/>
      <c r="F790" s="33">
        <v>6308</v>
      </c>
      <c r="G790" s="33" t="s">
        <v>2840</v>
      </c>
      <c r="H790" s="33" t="s">
        <v>1445</v>
      </c>
      <c r="I790" s="33">
        <v>200412</v>
      </c>
      <c r="J790" s="34">
        <v>7293639</v>
      </c>
      <c r="K790" s="35">
        <v>213200</v>
      </c>
      <c r="L790" s="36">
        <v>20</v>
      </c>
      <c r="M790" s="37">
        <v>7401223.7995606242</v>
      </c>
      <c r="N790" s="38">
        <v>2132000</v>
      </c>
      <c r="O790" s="19" t="s">
        <v>2841</v>
      </c>
      <c r="P790" s="172">
        <f t="shared" si="24"/>
        <v>1918800</v>
      </c>
      <c r="Q790" s="135">
        <f t="shared" si="25"/>
        <v>7995</v>
      </c>
    </row>
    <row r="791" spans="1:17" x14ac:dyDescent="0.3">
      <c r="A791" s="19">
        <v>869</v>
      </c>
      <c r="B791" s="31" t="s">
        <v>2894</v>
      </c>
      <c r="C791" s="32" t="s">
        <v>2884</v>
      </c>
      <c r="D791" s="24" t="s">
        <v>1442</v>
      </c>
      <c r="E791" s="33"/>
      <c r="F791" s="33">
        <v>6308</v>
      </c>
      <c r="G791" s="33" t="s">
        <v>2840</v>
      </c>
      <c r="H791" s="33" t="s">
        <v>1445</v>
      </c>
      <c r="I791" s="33">
        <v>200412</v>
      </c>
      <c r="J791" s="34">
        <v>34643713</v>
      </c>
      <c r="K791" s="35">
        <v>1012500</v>
      </c>
      <c r="L791" s="36">
        <v>20</v>
      </c>
      <c r="M791" s="37">
        <v>35154724.981692642</v>
      </c>
      <c r="N791" s="38">
        <v>10125000</v>
      </c>
      <c r="O791" s="19" t="s">
        <v>2841</v>
      </c>
      <c r="P791" s="172">
        <f t="shared" si="24"/>
        <v>9112500</v>
      </c>
      <c r="Q791" s="135">
        <f t="shared" si="25"/>
        <v>37968.75</v>
      </c>
    </row>
    <row r="792" spans="1:17" x14ac:dyDescent="0.3">
      <c r="A792" s="19">
        <v>870</v>
      </c>
      <c r="B792" s="31" t="s">
        <v>2895</v>
      </c>
      <c r="C792" s="32" t="s">
        <v>2896</v>
      </c>
      <c r="D792" s="24" t="s">
        <v>1442</v>
      </c>
      <c r="E792" s="33"/>
      <c r="F792" s="33">
        <v>6308</v>
      </c>
      <c r="G792" s="33" t="s">
        <v>2840</v>
      </c>
      <c r="H792" s="33" t="s">
        <v>1445</v>
      </c>
      <c r="I792" s="33">
        <v>201203</v>
      </c>
      <c r="J792" s="34">
        <v>10126800</v>
      </c>
      <c r="K792" s="35">
        <v>622600</v>
      </c>
      <c r="L792" s="36">
        <v>28</v>
      </c>
      <c r="M792" s="37">
        <v>11443857.281009823</v>
      </c>
      <c r="N792" s="38">
        <v>6226000</v>
      </c>
      <c r="O792" s="19" t="s">
        <v>2841</v>
      </c>
      <c r="P792" s="172">
        <f t="shared" si="24"/>
        <v>5603400</v>
      </c>
      <c r="Q792" s="135">
        <f t="shared" si="25"/>
        <v>16676.785714285714</v>
      </c>
    </row>
    <row r="793" spans="1:17" x14ac:dyDescent="0.3">
      <c r="A793" s="19">
        <v>943</v>
      </c>
      <c r="B793" s="31" t="s">
        <v>2897</v>
      </c>
      <c r="C793" s="32" t="s">
        <v>2898</v>
      </c>
      <c r="D793" s="24" t="s">
        <v>1442</v>
      </c>
      <c r="E793" s="33"/>
      <c r="F793" s="33">
        <v>6308</v>
      </c>
      <c r="G793" s="33" t="s">
        <v>2840</v>
      </c>
      <c r="H793" s="33" t="s">
        <v>1445</v>
      </c>
      <c r="I793" s="33">
        <v>199308</v>
      </c>
      <c r="J793" s="34">
        <v>31065828</v>
      </c>
      <c r="K793" s="35">
        <v>508800</v>
      </c>
      <c r="L793" s="36">
        <v>10</v>
      </c>
      <c r="M793" s="37">
        <v>53000000</v>
      </c>
      <c r="N793" s="38">
        <v>5088000</v>
      </c>
      <c r="O793" s="19" t="s">
        <v>2841</v>
      </c>
      <c r="P793" s="172">
        <f t="shared" si="24"/>
        <v>4579200</v>
      </c>
      <c r="Q793" s="135">
        <f t="shared" si="25"/>
        <v>38160</v>
      </c>
    </row>
    <row r="794" spans="1:17" x14ac:dyDescent="0.3">
      <c r="A794" s="19">
        <v>945</v>
      </c>
      <c r="B794" s="31" t="s">
        <v>2899</v>
      </c>
      <c r="C794" s="32" t="s">
        <v>2900</v>
      </c>
      <c r="D794" s="24" t="s">
        <v>1442</v>
      </c>
      <c r="E794" s="33"/>
      <c r="F794" s="33">
        <v>6308</v>
      </c>
      <c r="G794" s="33" t="s">
        <v>2840</v>
      </c>
      <c r="H794" s="33" t="s">
        <v>1445</v>
      </c>
      <c r="I794" s="33">
        <v>200404</v>
      </c>
      <c r="J794" s="34">
        <v>18665948</v>
      </c>
      <c r="K794" s="35">
        <v>545600</v>
      </c>
      <c r="L794" s="36">
        <v>20</v>
      </c>
      <c r="M794" s="37">
        <v>18941280.008369077</v>
      </c>
      <c r="N794" s="38">
        <v>5456000</v>
      </c>
      <c r="O794" s="19" t="s">
        <v>2841</v>
      </c>
      <c r="P794" s="172">
        <f t="shared" si="24"/>
        <v>4910400</v>
      </c>
      <c r="Q794" s="135">
        <f t="shared" si="25"/>
        <v>20460</v>
      </c>
    </row>
    <row r="795" spans="1:17" x14ac:dyDescent="0.3">
      <c r="A795" s="19">
        <v>946</v>
      </c>
      <c r="B795" s="31" t="s">
        <v>2901</v>
      </c>
      <c r="C795" s="32" t="s">
        <v>2902</v>
      </c>
      <c r="D795" s="24" t="s">
        <v>1442</v>
      </c>
      <c r="E795" s="33"/>
      <c r="F795" s="33">
        <v>6308</v>
      </c>
      <c r="G795" s="33" t="s">
        <v>2840</v>
      </c>
      <c r="H795" s="33" t="s">
        <v>1445</v>
      </c>
      <c r="I795" s="33">
        <v>200208</v>
      </c>
      <c r="J795" s="34">
        <v>2726179</v>
      </c>
      <c r="K795" s="35">
        <v>54200</v>
      </c>
      <c r="L795" s="36">
        <v>18</v>
      </c>
      <c r="M795" s="37">
        <v>2418436.0147166112</v>
      </c>
      <c r="N795" s="38">
        <v>542000</v>
      </c>
      <c r="O795" s="19" t="s">
        <v>2841</v>
      </c>
      <c r="P795" s="172">
        <f t="shared" si="24"/>
        <v>487800</v>
      </c>
      <c r="Q795" s="135">
        <f t="shared" si="25"/>
        <v>2258.3333333333335</v>
      </c>
    </row>
    <row r="796" spans="1:17" x14ac:dyDescent="0.3">
      <c r="A796" s="19">
        <v>947</v>
      </c>
      <c r="B796" s="31" t="s">
        <v>2903</v>
      </c>
      <c r="C796" s="32" t="s">
        <v>2904</v>
      </c>
      <c r="D796" s="24" t="s">
        <v>1442</v>
      </c>
      <c r="E796" s="33"/>
      <c r="F796" s="33">
        <v>6308</v>
      </c>
      <c r="G796" s="33" t="s">
        <v>2840</v>
      </c>
      <c r="H796" s="33" t="s">
        <v>1445</v>
      </c>
      <c r="I796" s="33">
        <v>200110</v>
      </c>
      <c r="J796" s="34">
        <v>16233312</v>
      </c>
      <c r="K796" s="35">
        <v>518400</v>
      </c>
      <c r="L796" s="36">
        <v>17</v>
      </c>
      <c r="M796" s="37">
        <v>27000000</v>
      </c>
      <c r="N796" s="38">
        <v>5184000</v>
      </c>
      <c r="O796" s="19" t="s">
        <v>2841</v>
      </c>
      <c r="P796" s="172">
        <f t="shared" si="24"/>
        <v>4665600</v>
      </c>
      <c r="Q796" s="135">
        <f t="shared" si="25"/>
        <v>22870.588235294115</v>
      </c>
    </row>
    <row r="797" spans="1:17" x14ac:dyDescent="0.3">
      <c r="A797" s="19">
        <v>948</v>
      </c>
      <c r="B797" s="31" t="s">
        <v>2905</v>
      </c>
      <c r="C797" s="32" t="s">
        <v>2906</v>
      </c>
      <c r="D797" s="24" t="s">
        <v>1442</v>
      </c>
      <c r="E797" s="33"/>
      <c r="F797" s="33">
        <v>6308</v>
      </c>
      <c r="G797" s="33" t="s">
        <v>2840</v>
      </c>
      <c r="H797" s="33" t="s">
        <v>1445</v>
      </c>
      <c r="I797" s="33">
        <v>200111</v>
      </c>
      <c r="J797" s="34">
        <v>28447943</v>
      </c>
      <c r="K797" s="35">
        <v>615200</v>
      </c>
      <c r="L797" s="36">
        <v>17</v>
      </c>
      <c r="M797" s="37">
        <v>32036497.581420932</v>
      </c>
      <c r="N797" s="38">
        <v>6152000</v>
      </c>
      <c r="O797" s="19" t="s">
        <v>2841</v>
      </c>
      <c r="P797" s="172">
        <f t="shared" si="24"/>
        <v>5536800</v>
      </c>
      <c r="Q797" s="135">
        <f t="shared" si="25"/>
        <v>27141.176470588234</v>
      </c>
    </row>
    <row r="798" spans="1:17" x14ac:dyDescent="0.3">
      <c r="A798" s="19">
        <v>949</v>
      </c>
      <c r="B798" s="31" t="s">
        <v>2907</v>
      </c>
      <c r="C798" s="32" t="s">
        <v>2908</v>
      </c>
      <c r="D798" s="24" t="s">
        <v>1442</v>
      </c>
      <c r="E798" s="33"/>
      <c r="F798" s="33">
        <v>6308</v>
      </c>
      <c r="G798" s="33" t="s">
        <v>2840</v>
      </c>
      <c r="H798" s="33" t="s">
        <v>1445</v>
      </c>
      <c r="I798" s="33">
        <v>200304</v>
      </c>
      <c r="J798" s="34">
        <v>19226148</v>
      </c>
      <c r="K798" s="35">
        <v>691200</v>
      </c>
      <c r="L798" s="36">
        <v>19</v>
      </c>
      <c r="M798" s="37">
        <v>27000000</v>
      </c>
      <c r="N798" s="38">
        <v>6912000</v>
      </c>
      <c r="O798" s="19" t="s">
        <v>2841</v>
      </c>
      <c r="P798" s="172">
        <f t="shared" si="24"/>
        <v>6220800</v>
      </c>
      <c r="Q798" s="135">
        <f t="shared" si="25"/>
        <v>27284.21052631579</v>
      </c>
    </row>
    <row r="799" spans="1:17" ht="13.5" thickBot="1" x14ac:dyDescent="0.35">
      <c r="A799" s="19">
        <v>950</v>
      </c>
      <c r="B799" s="39" t="s">
        <v>2909</v>
      </c>
      <c r="C799" s="40" t="s">
        <v>2910</v>
      </c>
      <c r="D799" s="24" t="s">
        <v>1442</v>
      </c>
      <c r="E799" s="41"/>
      <c r="F799" s="41">
        <v>6308</v>
      </c>
      <c r="G799" s="41" t="s">
        <v>2840</v>
      </c>
      <c r="H799" s="41" t="s">
        <v>1445</v>
      </c>
      <c r="I799" s="41">
        <v>200208</v>
      </c>
      <c r="J799" s="42">
        <v>8510063</v>
      </c>
      <c r="K799" s="43">
        <v>604800</v>
      </c>
      <c r="L799" s="44">
        <v>18</v>
      </c>
      <c r="M799" s="45">
        <v>27000000</v>
      </c>
      <c r="N799" s="46">
        <v>6048000</v>
      </c>
      <c r="O799" s="19" t="s">
        <v>2841</v>
      </c>
      <c r="P799" s="172">
        <f t="shared" si="24"/>
        <v>5443200</v>
      </c>
      <c r="Q799" s="135">
        <f t="shared" si="25"/>
        <v>25200</v>
      </c>
    </row>
    <row r="800" spans="1:17" ht="13.5" thickBot="1" x14ac:dyDescent="0.35">
      <c r="B800" s="87" t="s">
        <v>2911</v>
      </c>
      <c r="C800" s="88"/>
      <c r="D800" s="24" t="s">
        <v>1442</v>
      </c>
      <c r="E800" s="89"/>
      <c r="F800" s="89"/>
      <c r="G800" s="89"/>
      <c r="H800" s="89"/>
      <c r="I800" s="89"/>
      <c r="J800" s="90"/>
      <c r="K800" s="91"/>
      <c r="L800" s="92"/>
      <c r="M800" s="93"/>
      <c r="N800" s="94">
        <f>SUM(N764:N799)</f>
        <v>1833927000</v>
      </c>
      <c r="O800" s="94">
        <f>SUM(O764:O799)</f>
        <v>0</v>
      </c>
      <c r="P800" s="94">
        <f>SUM(P764:P799)</f>
        <v>1716456100</v>
      </c>
      <c r="Q800" s="94">
        <f>SUM(Q764:Q799)</f>
        <v>8982299.3345539477</v>
      </c>
    </row>
    <row r="801" spans="1:17" x14ac:dyDescent="0.3">
      <c r="A801" s="19">
        <v>2</v>
      </c>
      <c r="B801" s="23" t="s">
        <v>2912</v>
      </c>
      <c r="C801" s="24" t="s">
        <v>2913</v>
      </c>
      <c r="D801" s="24" t="s">
        <v>1442</v>
      </c>
      <c r="E801" s="25" t="s">
        <v>2914</v>
      </c>
      <c r="F801" s="25">
        <v>6303</v>
      </c>
      <c r="G801" s="25" t="s">
        <v>2915</v>
      </c>
      <c r="H801" s="25" t="s">
        <v>1445</v>
      </c>
      <c r="I801" s="25">
        <v>201102</v>
      </c>
      <c r="J801" s="26">
        <v>1449900</v>
      </c>
      <c r="K801" s="27">
        <v>87600</v>
      </c>
      <c r="L801" s="28">
        <v>27</v>
      </c>
      <c r="M801" s="29">
        <v>1520279.147578113</v>
      </c>
      <c r="N801" s="30">
        <v>876000</v>
      </c>
      <c r="O801" s="19" t="s">
        <v>2916</v>
      </c>
      <c r="P801" s="172">
        <f t="shared" si="24"/>
        <v>788400</v>
      </c>
      <c r="Q801" s="135">
        <f t="shared" si="25"/>
        <v>2433.3333333333335</v>
      </c>
    </row>
    <row r="802" spans="1:17" x14ac:dyDescent="0.3">
      <c r="A802" s="19">
        <v>123</v>
      </c>
      <c r="B802" s="31" t="s">
        <v>2917</v>
      </c>
      <c r="C802" s="32" t="s">
        <v>2918</v>
      </c>
      <c r="D802" s="24" t="s">
        <v>1442</v>
      </c>
      <c r="E802" s="33" t="s">
        <v>2919</v>
      </c>
      <c r="F802" s="33">
        <v>6303</v>
      </c>
      <c r="G802" s="33" t="s">
        <v>2915</v>
      </c>
      <c r="H802" s="33" t="s">
        <v>1445</v>
      </c>
      <c r="I802" s="33">
        <v>200909</v>
      </c>
      <c r="J802" s="34">
        <v>780573</v>
      </c>
      <c r="K802" s="35">
        <v>36600</v>
      </c>
      <c r="L802" s="36">
        <v>25</v>
      </c>
      <c r="M802" s="37">
        <v>814850.96197590302</v>
      </c>
      <c r="N802" s="38">
        <v>366000</v>
      </c>
      <c r="O802" s="19" t="s">
        <v>2916</v>
      </c>
      <c r="P802" s="172">
        <f t="shared" si="24"/>
        <v>329400</v>
      </c>
      <c r="Q802" s="135">
        <f t="shared" si="25"/>
        <v>1098</v>
      </c>
    </row>
    <row r="803" spans="1:17" x14ac:dyDescent="0.3">
      <c r="A803" s="19">
        <v>126</v>
      </c>
      <c r="B803" s="31" t="s">
        <v>2920</v>
      </c>
      <c r="C803" s="32" t="s">
        <v>2921</v>
      </c>
      <c r="D803" s="24" t="s">
        <v>1442</v>
      </c>
      <c r="E803" s="33"/>
      <c r="F803" s="33">
        <v>6307</v>
      </c>
      <c r="G803" s="33" t="s">
        <v>2922</v>
      </c>
      <c r="H803" s="33" t="s">
        <v>1445</v>
      </c>
      <c r="I803" s="33">
        <v>200602</v>
      </c>
      <c r="J803" s="34">
        <v>4618198</v>
      </c>
      <c r="K803" s="35">
        <v>164900</v>
      </c>
      <c r="L803" s="36">
        <v>22</v>
      </c>
      <c r="M803" s="37">
        <v>4682165.7325608917</v>
      </c>
      <c r="N803" s="38">
        <v>1649000</v>
      </c>
      <c r="O803" s="19" t="s">
        <v>2916</v>
      </c>
      <c r="P803" s="172">
        <f t="shared" si="24"/>
        <v>1484100</v>
      </c>
      <c r="Q803" s="135">
        <f t="shared" si="25"/>
        <v>5621.590909090909</v>
      </c>
    </row>
    <row r="804" spans="1:17" x14ac:dyDescent="0.3">
      <c r="A804" s="19">
        <v>133</v>
      </c>
      <c r="B804" s="31" t="s">
        <v>2923</v>
      </c>
      <c r="C804" s="32" t="s">
        <v>2924</v>
      </c>
      <c r="D804" s="24" t="s">
        <v>1442</v>
      </c>
      <c r="E804" s="33"/>
      <c r="F804" s="33">
        <v>6303</v>
      </c>
      <c r="G804" s="33" t="s">
        <v>2915</v>
      </c>
      <c r="H804" s="33" t="s">
        <v>1445</v>
      </c>
      <c r="I804" s="33">
        <v>196403</v>
      </c>
      <c r="J804" s="34">
        <v>280775</v>
      </c>
      <c r="K804" s="35">
        <v>0</v>
      </c>
      <c r="L804" s="36">
        <v>10</v>
      </c>
      <c r="M804" s="35">
        <v>18000000</v>
      </c>
      <c r="N804" s="38">
        <v>3000000</v>
      </c>
      <c r="O804" s="19" t="s">
        <v>2916</v>
      </c>
      <c r="P804" s="172">
        <f t="shared" si="24"/>
        <v>3000000</v>
      </c>
      <c r="Q804" s="135">
        <f t="shared" si="25"/>
        <v>25000</v>
      </c>
    </row>
    <row r="805" spans="1:17" x14ac:dyDescent="0.3">
      <c r="A805" s="19">
        <v>222</v>
      </c>
      <c r="B805" s="31" t="s">
        <v>2925</v>
      </c>
      <c r="C805" s="32" t="s">
        <v>2926</v>
      </c>
      <c r="D805" s="24" t="s">
        <v>1442</v>
      </c>
      <c r="E805" s="33"/>
      <c r="F805" s="33">
        <v>6303</v>
      </c>
      <c r="G805" s="33" t="s">
        <v>2915</v>
      </c>
      <c r="H805" s="33" t="s">
        <v>1445</v>
      </c>
      <c r="I805" s="33">
        <v>196708</v>
      </c>
      <c r="J805" s="34">
        <v>519981</v>
      </c>
      <c r="K805" s="35">
        <v>0</v>
      </c>
      <c r="L805" s="36">
        <v>10</v>
      </c>
      <c r="M805" s="35">
        <v>7000000</v>
      </c>
      <c r="N805" s="38">
        <v>851000</v>
      </c>
      <c r="O805" s="19" t="s">
        <v>2916</v>
      </c>
      <c r="P805" s="172">
        <f t="shared" si="24"/>
        <v>851000</v>
      </c>
      <c r="Q805" s="135">
        <f t="shared" si="25"/>
        <v>7091.666666666667</v>
      </c>
    </row>
    <row r="806" spans="1:17" x14ac:dyDescent="0.3">
      <c r="A806" s="19">
        <v>263</v>
      </c>
      <c r="B806" s="31" t="s">
        <v>2927</v>
      </c>
      <c r="C806" s="32" t="s">
        <v>2928</v>
      </c>
      <c r="D806" s="24" t="s">
        <v>1442</v>
      </c>
      <c r="E806" s="33"/>
      <c r="F806" s="33">
        <v>6303</v>
      </c>
      <c r="G806" s="33" t="s">
        <v>2915</v>
      </c>
      <c r="H806" s="33" t="s">
        <v>1445</v>
      </c>
      <c r="I806" s="33">
        <v>195810</v>
      </c>
      <c r="J806" s="34">
        <v>13906</v>
      </c>
      <c r="K806" s="35">
        <v>0</v>
      </c>
      <c r="L806" s="36">
        <v>10</v>
      </c>
      <c r="M806" s="35">
        <v>3000000</v>
      </c>
      <c r="N806" s="38">
        <v>365000</v>
      </c>
      <c r="O806" s="19" t="s">
        <v>2916</v>
      </c>
      <c r="P806" s="172">
        <f t="shared" si="24"/>
        <v>365000</v>
      </c>
      <c r="Q806" s="135">
        <f t="shared" si="25"/>
        <v>3041.6666666666665</v>
      </c>
    </row>
    <row r="807" spans="1:17" x14ac:dyDescent="0.3">
      <c r="A807" s="19">
        <v>264</v>
      </c>
      <c r="B807" s="31" t="s">
        <v>2929</v>
      </c>
      <c r="C807" s="32" t="s">
        <v>2930</v>
      </c>
      <c r="D807" s="24" t="s">
        <v>1442</v>
      </c>
      <c r="E807" s="33" t="s">
        <v>2931</v>
      </c>
      <c r="F807" s="33">
        <v>6303</v>
      </c>
      <c r="G807" s="33" t="s">
        <v>2915</v>
      </c>
      <c r="H807" s="33" t="s">
        <v>1445</v>
      </c>
      <c r="I807" s="33">
        <v>198805</v>
      </c>
      <c r="J807" s="34">
        <v>9070852</v>
      </c>
      <c r="K807" s="35">
        <v>144000</v>
      </c>
      <c r="L807" s="36">
        <v>10</v>
      </c>
      <c r="M807" s="37">
        <v>15000000</v>
      </c>
      <c r="N807" s="38">
        <v>1440000</v>
      </c>
      <c r="O807" s="19" t="s">
        <v>2916</v>
      </c>
      <c r="P807" s="172">
        <f t="shared" si="24"/>
        <v>1296000</v>
      </c>
      <c r="Q807" s="135">
        <f t="shared" si="25"/>
        <v>10800</v>
      </c>
    </row>
    <row r="808" spans="1:17" x14ac:dyDescent="0.3">
      <c r="A808" s="19">
        <v>267</v>
      </c>
      <c r="B808" s="31" t="s">
        <v>2932</v>
      </c>
      <c r="C808" s="32" t="s">
        <v>2933</v>
      </c>
      <c r="D808" s="24" t="s">
        <v>1442</v>
      </c>
      <c r="E808" s="33" t="s">
        <v>2934</v>
      </c>
      <c r="F808" s="33">
        <v>6303</v>
      </c>
      <c r="G808" s="33" t="s">
        <v>2915</v>
      </c>
      <c r="H808" s="33" t="s">
        <v>1445</v>
      </c>
      <c r="I808" s="33">
        <v>200403</v>
      </c>
      <c r="J808" s="34">
        <v>5772957</v>
      </c>
      <c r="K808" s="35">
        <v>168800</v>
      </c>
      <c r="L808" s="36">
        <v>20</v>
      </c>
      <c r="M808" s="37">
        <v>5858110.9844125956</v>
      </c>
      <c r="N808" s="38">
        <v>1688000</v>
      </c>
      <c r="O808" s="19" t="s">
        <v>2916</v>
      </c>
      <c r="P808" s="172">
        <f t="shared" si="24"/>
        <v>1519200</v>
      </c>
      <c r="Q808" s="135">
        <f t="shared" si="25"/>
        <v>6330</v>
      </c>
    </row>
    <row r="809" spans="1:17" x14ac:dyDescent="0.3">
      <c r="A809" s="19">
        <v>322</v>
      </c>
      <c r="B809" s="31" t="s">
        <v>2935</v>
      </c>
      <c r="C809" s="32" t="s">
        <v>2936</v>
      </c>
      <c r="D809" s="24" t="s">
        <v>1442</v>
      </c>
      <c r="E809" s="33" t="s">
        <v>2937</v>
      </c>
      <c r="F809" s="33">
        <v>6303</v>
      </c>
      <c r="G809" s="33" t="s">
        <v>2915</v>
      </c>
      <c r="H809" s="33" t="s">
        <v>1445</v>
      </c>
      <c r="I809" s="33">
        <v>201304</v>
      </c>
      <c r="J809" s="34">
        <v>551000</v>
      </c>
      <c r="K809" s="35">
        <v>36400</v>
      </c>
      <c r="L809" s="36">
        <v>29</v>
      </c>
      <c r="M809" s="37">
        <v>560313.77962767868</v>
      </c>
      <c r="N809" s="38">
        <v>364000</v>
      </c>
      <c r="O809" s="19" t="s">
        <v>2916</v>
      </c>
      <c r="P809" s="172">
        <f t="shared" si="24"/>
        <v>327600</v>
      </c>
      <c r="Q809" s="135">
        <f t="shared" si="25"/>
        <v>941.37931034482756</v>
      </c>
    </row>
    <row r="810" spans="1:17" x14ac:dyDescent="0.3">
      <c r="A810" s="19">
        <v>353</v>
      </c>
      <c r="B810" s="31" t="s">
        <v>2938</v>
      </c>
      <c r="C810" s="32" t="s">
        <v>2939</v>
      </c>
      <c r="D810" s="24" t="s">
        <v>1442</v>
      </c>
      <c r="E810" s="33" t="s">
        <v>2940</v>
      </c>
      <c r="F810" s="33">
        <v>6303</v>
      </c>
      <c r="G810" s="33" t="s">
        <v>2915</v>
      </c>
      <c r="H810" s="33" t="s">
        <v>1445</v>
      </c>
      <c r="I810" s="33">
        <v>200405</v>
      </c>
      <c r="J810" s="34">
        <v>6731240</v>
      </c>
      <c r="K810" s="35">
        <v>196800</v>
      </c>
      <c r="L810" s="36">
        <v>20</v>
      </c>
      <c r="M810" s="37">
        <v>6830529.1348467413</v>
      </c>
      <c r="N810" s="38">
        <v>1968000</v>
      </c>
      <c r="O810" s="19" t="s">
        <v>2916</v>
      </c>
      <c r="P810" s="172">
        <f t="shared" si="24"/>
        <v>1771200</v>
      </c>
      <c r="Q810" s="135">
        <f t="shared" si="25"/>
        <v>7380</v>
      </c>
    </row>
    <row r="811" spans="1:17" x14ac:dyDescent="0.3">
      <c r="A811" s="19">
        <v>354</v>
      </c>
      <c r="B811" s="31" t="s">
        <v>2941</v>
      </c>
      <c r="C811" s="32" t="s">
        <v>2942</v>
      </c>
      <c r="D811" s="24" t="s">
        <v>1442</v>
      </c>
      <c r="E811" s="33" t="s">
        <v>2943</v>
      </c>
      <c r="F811" s="33">
        <v>6307</v>
      </c>
      <c r="G811" s="33" t="s">
        <v>2922</v>
      </c>
      <c r="H811" s="33" t="s">
        <v>1445</v>
      </c>
      <c r="I811" s="33">
        <v>200602</v>
      </c>
      <c r="J811" s="34">
        <v>2231265</v>
      </c>
      <c r="K811" s="35">
        <v>79700</v>
      </c>
      <c r="L811" s="36">
        <v>22</v>
      </c>
      <c r="M811" s="37">
        <v>2262170.7694781553</v>
      </c>
      <c r="N811" s="38">
        <v>797000</v>
      </c>
      <c r="O811" s="19" t="s">
        <v>2916</v>
      </c>
      <c r="P811" s="172">
        <f t="shared" si="24"/>
        <v>717300</v>
      </c>
      <c r="Q811" s="135">
        <f t="shared" si="25"/>
        <v>2717.0454545454545</v>
      </c>
    </row>
    <row r="812" spans="1:17" x14ac:dyDescent="0.3">
      <c r="A812" s="19">
        <v>355</v>
      </c>
      <c r="B812" s="31" t="s">
        <v>2944</v>
      </c>
      <c r="C812" s="32" t="s">
        <v>2945</v>
      </c>
      <c r="D812" s="24" t="s">
        <v>1442</v>
      </c>
      <c r="E812" s="33" t="s">
        <v>2946</v>
      </c>
      <c r="F812" s="33">
        <v>6307</v>
      </c>
      <c r="G812" s="33" t="s">
        <v>2922</v>
      </c>
      <c r="H812" s="33" t="s">
        <v>1445</v>
      </c>
      <c r="I812" s="33">
        <v>200603</v>
      </c>
      <c r="J812" s="34">
        <v>665480</v>
      </c>
      <c r="K812" s="35">
        <v>23800</v>
      </c>
      <c r="L812" s="36">
        <v>22</v>
      </c>
      <c r="M812" s="37">
        <v>674697.71796372149</v>
      </c>
      <c r="N812" s="38">
        <v>238000</v>
      </c>
      <c r="O812" s="19" t="s">
        <v>2916</v>
      </c>
      <c r="P812" s="172">
        <f t="shared" si="24"/>
        <v>214200</v>
      </c>
      <c r="Q812" s="135">
        <f t="shared" si="25"/>
        <v>811.36363636363637</v>
      </c>
    </row>
    <row r="813" spans="1:17" x14ac:dyDescent="0.3">
      <c r="A813" s="19">
        <v>372</v>
      </c>
      <c r="B813" s="31" t="s">
        <v>2947</v>
      </c>
      <c r="C813" s="32" t="s">
        <v>2948</v>
      </c>
      <c r="D813" s="24" t="s">
        <v>1442</v>
      </c>
      <c r="E813" s="33"/>
      <c r="F813" s="33">
        <v>6303</v>
      </c>
      <c r="G813" s="33" t="s">
        <v>2915</v>
      </c>
      <c r="H813" s="33" t="s">
        <v>1445</v>
      </c>
      <c r="I813" s="33">
        <v>195902</v>
      </c>
      <c r="J813" s="34">
        <v>733775</v>
      </c>
      <c r="K813" s="35">
        <v>0</v>
      </c>
      <c r="L813" s="36">
        <v>10</v>
      </c>
      <c r="M813" s="35">
        <v>30000000</v>
      </c>
      <c r="N813" s="38">
        <v>3645000</v>
      </c>
      <c r="O813" s="19" t="s">
        <v>2916</v>
      </c>
      <c r="P813" s="172">
        <f t="shared" si="24"/>
        <v>3645000</v>
      </c>
      <c r="Q813" s="135">
        <f t="shared" si="25"/>
        <v>30375</v>
      </c>
    </row>
    <row r="814" spans="1:17" x14ac:dyDescent="0.3">
      <c r="A814" s="19">
        <v>373</v>
      </c>
      <c r="B814" s="31" t="s">
        <v>2949</v>
      </c>
      <c r="C814" s="32" t="s">
        <v>2950</v>
      </c>
      <c r="D814" s="24" t="s">
        <v>1442</v>
      </c>
      <c r="E814" s="33"/>
      <c r="F814" s="33">
        <v>6303</v>
      </c>
      <c r="G814" s="33" t="s">
        <v>2915</v>
      </c>
      <c r="H814" s="33" t="s">
        <v>1445</v>
      </c>
      <c r="I814" s="33">
        <v>195105</v>
      </c>
      <c r="J814" s="34">
        <v>78695</v>
      </c>
      <c r="K814" s="35">
        <v>0</v>
      </c>
      <c r="L814" s="36">
        <v>10</v>
      </c>
      <c r="M814" s="35">
        <v>30000000</v>
      </c>
      <c r="N814" s="38">
        <v>3645000</v>
      </c>
      <c r="O814" s="19" t="s">
        <v>2916</v>
      </c>
      <c r="P814" s="172">
        <f t="shared" si="24"/>
        <v>3645000</v>
      </c>
      <c r="Q814" s="135">
        <f t="shared" si="25"/>
        <v>30375</v>
      </c>
    </row>
    <row r="815" spans="1:17" x14ac:dyDescent="0.3">
      <c r="A815" s="19">
        <v>503</v>
      </c>
      <c r="B815" s="31" t="s">
        <v>2951</v>
      </c>
      <c r="C815" s="32" t="s">
        <v>2952</v>
      </c>
      <c r="D815" s="24" t="s">
        <v>1442</v>
      </c>
      <c r="E815" s="33" t="s">
        <v>2953</v>
      </c>
      <c r="F815" s="33">
        <v>6303</v>
      </c>
      <c r="G815" s="33" t="s">
        <v>2915</v>
      </c>
      <c r="H815" s="33" t="s">
        <v>1445</v>
      </c>
      <c r="I815" s="33">
        <v>201302</v>
      </c>
      <c r="J815" s="34">
        <v>71299123</v>
      </c>
      <c r="K815" s="35">
        <v>4698300</v>
      </c>
      <c r="L815" s="36">
        <v>29</v>
      </c>
      <c r="M815" s="37">
        <v>72504321.401576698</v>
      </c>
      <c r="N815" s="38">
        <v>46983000</v>
      </c>
      <c r="O815" s="19" t="s">
        <v>2916</v>
      </c>
      <c r="P815" s="172">
        <f t="shared" si="24"/>
        <v>42284700</v>
      </c>
      <c r="Q815" s="135">
        <f t="shared" si="25"/>
        <v>121507.75862068967</v>
      </c>
    </row>
    <row r="816" spans="1:17" x14ac:dyDescent="0.3">
      <c r="A816" s="19">
        <v>504</v>
      </c>
      <c r="B816" s="31" t="s">
        <v>2954</v>
      </c>
      <c r="C816" s="32" t="s">
        <v>2955</v>
      </c>
      <c r="D816" s="24" t="s">
        <v>1442</v>
      </c>
      <c r="E816" s="33"/>
      <c r="F816" s="33">
        <v>6307</v>
      </c>
      <c r="G816" s="33" t="s">
        <v>2922</v>
      </c>
      <c r="H816" s="33" t="s">
        <v>1445</v>
      </c>
      <c r="I816" s="33">
        <v>201108</v>
      </c>
      <c r="J816" s="34">
        <v>803131</v>
      </c>
      <c r="K816" s="35">
        <v>48600</v>
      </c>
      <c r="L816" s="36">
        <v>27</v>
      </c>
      <c r="M816" s="37">
        <v>842115.53353580076</v>
      </c>
      <c r="N816" s="38">
        <v>486000</v>
      </c>
      <c r="O816" s="19" t="s">
        <v>2916</v>
      </c>
      <c r="P816" s="172">
        <f t="shared" si="24"/>
        <v>437400</v>
      </c>
      <c r="Q816" s="135">
        <f t="shared" si="25"/>
        <v>1350</v>
      </c>
    </row>
    <row r="817" spans="1:17" x14ac:dyDescent="0.3">
      <c r="A817" s="19">
        <v>553</v>
      </c>
      <c r="B817" s="31" t="s">
        <v>2956</v>
      </c>
      <c r="C817" s="32" t="s">
        <v>2957</v>
      </c>
      <c r="D817" s="24" t="s">
        <v>1442</v>
      </c>
      <c r="E817" s="33"/>
      <c r="F817" s="33">
        <v>6307</v>
      </c>
      <c r="G817" s="33" t="s">
        <v>2922</v>
      </c>
      <c r="H817" s="33" t="s">
        <v>1445</v>
      </c>
      <c r="I817" s="33">
        <v>200602</v>
      </c>
      <c r="J817" s="34">
        <v>1712366</v>
      </c>
      <c r="K817" s="35">
        <v>61200</v>
      </c>
      <c r="L817" s="36">
        <v>22</v>
      </c>
      <c r="M817" s="37">
        <v>1736084.3789725699</v>
      </c>
      <c r="N817" s="38">
        <v>612000</v>
      </c>
      <c r="O817" s="19" t="s">
        <v>2916</v>
      </c>
      <c r="P817" s="172">
        <f t="shared" si="24"/>
        <v>550800</v>
      </c>
      <c r="Q817" s="135">
        <f t="shared" si="25"/>
        <v>2086.3636363636365</v>
      </c>
    </row>
    <row r="818" spans="1:17" x14ac:dyDescent="0.3">
      <c r="A818" s="19">
        <v>561</v>
      </c>
      <c r="B818" s="31" t="s">
        <v>2958</v>
      </c>
      <c r="C818" s="32" t="s">
        <v>2959</v>
      </c>
      <c r="D818" s="24" t="s">
        <v>1442</v>
      </c>
      <c r="E818" s="33"/>
      <c r="F818" s="33">
        <v>6303</v>
      </c>
      <c r="G818" s="33" t="s">
        <v>2915</v>
      </c>
      <c r="H818" s="33" t="s">
        <v>1445</v>
      </c>
      <c r="I818" s="33">
        <v>198902</v>
      </c>
      <c r="J818" s="34">
        <v>39119678</v>
      </c>
      <c r="K818" s="35">
        <v>320000</v>
      </c>
      <c r="L818" s="36">
        <v>10</v>
      </c>
      <c r="M818" s="37">
        <v>25000000</v>
      </c>
      <c r="N818" s="38">
        <v>3200000</v>
      </c>
      <c r="O818" s="19" t="s">
        <v>2916</v>
      </c>
      <c r="P818" s="172">
        <f t="shared" si="24"/>
        <v>2880000</v>
      </c>
      <c r="Q818" s="135">
        <f t="shared" si="25"/>
        <v>24000</v>
      </c>
    </row>
    <row r="819" spans="1:17" x14ac:dyDescent="0.3">
      <c r="A819" s="19">
        <v>562</v>
      </c>
      <c r="B819" s="31" t="s">
        <v>2960</v>
      </c>
      <c r="C819" s="32" t="s">
        <v>2961</v>
      </c>
      <c r="D819" s="24" t="s">
        <v>1442</v>
      </c>
      <c r="E819" s="33"/>
      <c r="F819" s="33">
        <v>6303</v>
      </c>
      <c r="G819" s="33" t="s">
        <v>2915</v>
      </c>
      <c r="H819" s="33" t="s">
        <v>1445</v>
      </c>
      <c r="I819" s="33">
        <v>201007</v>
      </c>
      <c r="J819" s="34">
        <v>32777968</v>
      </c>
      <c r="K819" s="35">
        <v>1722400</v>
      </c>
      <c r="L819" s="36">
        <v>26</v>
      </c>
      <c r="M819" s="37">
        <v>35881460.910563327</v>
      </c>
      <c r="N819" s="38">
        <v>17224000</v>
      </c>
      <c r="O819" s="19" t="s">
        <v>2916</v>
      </c>
      <c r="P819" s="172">
        <f t="shared" si="24"/>
        <v>15501600</v>
      </c>
      <c r="Q819" s="135">
        <f t="shared" si="25"/>
        <v>49684.615384615383</v>
      </c>
    </row>
    <row r="820" spans="1:17" x14ac:dyDescent="0.3">
      <c r="A820" s="19">
        <v>567</v>
      </c>
      <c r="B820" s="31" t="s">
        <v>2962</v>
      </c>
      <c r="C820" s="32" t="s">
        <v>2963</v>
      </c>
      <c r="D820" s="24" t="s">
        <v>1442</v>
      </c>
      <c r="E820" s="33" t="s">
        <v>2964</v>
      </c>
      <c r="F820" s="33">
        <v>6307</v>
      </c>
      <c r="G820" s="33" t="s">
        <v>2922</v>
      </c>
      <c r="H820" s="33" t="s">
        <v>1445</v>
      </c>
      <c r="I820" s="33">
        <v>199309</v>
      </c>
      <c r="J820" s="34">
        <v>1725032</v>
      </c>
      <c r="K820" s="35">
        <v>19200</v>
      </c>
      <c r="L820" s="36">
        <v>10</v>
      </c>
      <c r="M820" s="37">
        <v>2000000</v>
      </c>
      <c r="N820" s="38">
        <v>192000</v>
      </c>
      <c r="O820" s="19" t="s">
        <v>2916</v>
      </c>
      <c r="P820" s="172">
        <f t="shared" si="24"/>
        <v>172800</v>
      </c>
      <c r="Q820" s="135">
        <f t="shared" si="25"/>
        <v>1440</v>
      </c>
    </row>
    <row r="821" spans="1:17" x14ac:dyDescent="0.3">
      <c r="A821" s="19">
        <v>638</v>
      </c>
      <c r="B821" s="31" t="s">
        <v>2965</v>
      </c>
      <c r="C821" s="32" t="s">
        <v>2966</v>
      </c>
      <c r="D821" s="24" t="s">
        <v>1442</v>
      </c>
      <c r="E821" s="33" t="s">
        <v>2967</v>
      </c>
      <c r="F821" s="33">
        <v>6303</v>
      </c>
      <c r="G821" s="33" t="s">
        <v>2915</v>
      </c>
      <c r="H821" s="33" t="s">
        <v>1445</v>
      </c>
      <c r="I821" s="33">
        <v>201212</v>
      </c>
      <c r="J821" s="34">
        <v>9261440</v>
      </c>
      <c r="K821" s="35">
        <v>640600</v>
      </c>
      <c r="L821" s="36">
        <v>28</v>
      </c>
      <c r="M821" s="37">
        <v>10465951.492735675</v>
      </c>
      <c r="N821" s="38">
        <v>6406000</v>
      </c>
      <c r="O821" s="19" t="s">
        <v>2916</v>
      </c>
      <c r="P821" s="172">
        <f t="shared" si="24"/>
        <v>5765400</v>
      </c>
      <c r="Q821" s="135">
        <f t="shared" si="25"/>
        <v>17158.928571428572</v>
      </c>
    </row>
    <row r="822" spans="1:17" x14ac:dyDescent="0.3">
      <c r="A822" s="19">
        <v>645</v>
      </c>
      <c r="B822" s="31" t="s">
        <v>2968</v>
      </c>
      <c r="C822" s="32" t="s">
        <v>2969</v>
      </c>
      <c r="D822" s="24" t="s">
        <v>1442</v>
      </c>
      <c r="E822" s="33"/>
      <c r="F822" s="33">
        <v>6303</v>
      </c>
      <c r="G822" s="33" t="s">
        <v>2915</v>
      </c>
      <c r="H822" s="33" t="s">
        <v>1445</v>
      </c>
      <c r="I822" s="33">
        <v>200406</v>
      </c>
      <c r="J822" s="34">
        <v>4910994</v>
      </c>
      <c r="K822" s="35">
        <v>143600</v>
      </c>
      <c r="L822" s="36">
        <v>20</v>
      </c>
      <c r="M822" s="37">
        <v>4983433.6018411964</v>
      </c>
      <c r="N822" s="38">
        <v>1436000</v>
      </c>
      <c r="O822" s="19" t="s">
        <v>2916</v>
      </c>
      <c r="P822" s="172">
        <f t="shared" si="24"/>
        <v>1292400</v>
      </c>
      <c r="Q822" s="135">
        <f t="shared" si="25"/>
        <v>5385</v>
      </c>
    </row>
    <row r="823" spans="1:17" x14ac:dyDescent="0.3">
      <c r="A823" s="19">
        <v>650</v>
      </c>
      <c r="B823" s="31" t="s">
        <v>2970</v>
      </c>
      <c r="C823" s="32" t="s">
        <v>2971</v>
      </c>
      <c r="D823" s="24" t="s">
        <v>1442</v>
      </c>
      <c r="E823" s="33" t="s">
        <v>1611</v>
      </c>
      <c r="F823" s="33">
        <v>6303</v>
      </c>
      <c r="G823" s="33" t="s">
        <v>2915</v>
      </c>
      <c r="H823" s="33" t="s">
        <v>1445</v>
      </c>
      <c r="I823" s="33">
        <v>201006</v>
      </c>
      <c r="J823" s="34">
        <v>5104000</v>
      </c>
      <c r="K823" s="35">
        <v>301800</v>
      </c>
      <c r="L823" s="36">
        <v>26</v>
      </c>
      <c r="M823" s="37">
        <v>5587258.3830552036</v>
      </c>
      <c r="N823" s="38">
        <v>3018000</v>
      </c>
      <c r="O823" s="19" t="s">
        <v>2916</v>
      </c>
      <c r="P823" s="172">
        <f t="shared" si="24"/>
        <v>2716200</v>
      </c>
      <c r="Q823" s="135">
        <f t="shared" si="25"/>
        <v>8705.7692307692305</v>
      </c>
    </row>
    <row r="824" spans="1:17" x14ac:dyDescent="0.3">
      <c r="A824" s="19">
        <v>655</v>
      </c>
      <c r="B824" s="31" t="s">
        <v>2972</v>
      </c>
      <c r="C824" s="32" t="s">
        <v>2973</v>
      </c>
      <c r="D824" s="24" t="s">
        <v>1442</v>
      </c>
      <c r="E824" s="33"/>
      <c r="F824" s="33">
        <v>6303</v>
      </c>
      <c r="G824" s="33" t="s">
        <v>2915</v>
      </c>
      <c r="H824" s="33" t="s">
        <v>1445</v>
      </c>
      <c r="I824" s="33">
        <v>196608</v>
      </c>
      <c r="J824" s="34">
        <v>180929</v>
      </c>
      <c r="K824" s="35">
        <v>0</v>
      </c>
      <c r="L824" s="36">
        <v>10</v>
      </c>
      <c r="M824" s="35">
        <v>25000000</v>
      </c>
      <c r="N824" s="38">
        <v>2700000</v>
      </c>
      <c r="O824" s="19" t="s">
        <v>2916</v>
      </c>
      <c r="P824" s="172">
        <f t="shared" si="24"/>
        <v>2700000</v>
      </c>
      <c r="Q824" s="135">
        <f t="shared" si="25"/>
        <v>22500</v>
      </c>
    </row>
    <row r="825" spans="1:17" x14ac:dyDescent="0.3">
      <c r="A825" s="19">
        <v>687</v>
      </c>
      <c r="B825" s="31" t="s">
        <v>2974</v>
      </c>
      <c r="C825" s="32" t="s">
        <v>2975</v>
      </c>
      <c r="D825" s="24" t="s">
        <v>1442</v>
      </c>
      <c r="E825" s="33" t="s">
        <v>2976</v>
      </c>
      <c r="F825" s="33">
        <v>6303</v>
      </c>
      <c r="G825" s="33" t="s">
        <v>2915</v>
      </c>
      <c r="H825" s="33" t="s">
        <v>1445</v>
      </c>
      <c r="I825" s="33">
        <v>198904</v>
      </c>
      <c r="J825" s="34">
        <v>10706218</v>
      </c>
      <c r="K825" s="35">
        <v>172800</v>
      </c>
      <c r="L825" s="36">
        <v>10</v>
      </c>
      <c r="M825" s="37">
        <v>18000000</v>
      </c>
      <c r="N825" s="38">
        <v>1728000</v>
      </c>
      <c r="O825" s="19" t="s">
        <v>2916</v>
      </c>
      <c r="P825" s="172">
        <f t="shared" si="24"/>
        <v>1555200</v>
      </c>
      <c r="Q825" s="135">
        <f t="shared" si="25"/>
        <v>12960</v>
      </c>
    </row>
    <row r="826" spans="1:17" x14ac:dyDescent="0.3">
      <c r="A826" s="19">
        <v>688</v>
      </c>
      <c r="B826" s="31" t="s">
        <v>2977</v>
      </c>
      <c r="C826" s="32" t="s">
        <v>2978</v>
      </c>
      <c r="D826" s="24" t="s">
        <v>1442</v>
      </c>
      <c r="E826" s="33"/>
      <c r="F826" s="33">
        <v>6307</v>
      </c>
      <c r="G826" s="33" t="s">
        <v>2922</v>
      </c>
      <c r="H826" s="33" t="s">
        <v>1445</v>
      </c>
      <c r="I826" s="33">
        <v>198902</v>
      </c>
      <c r="J826" s="34">
        <v>1598698</v>
      </c>
      <c r="K826" s="35">
        <v>38400</v>
      </c>
      <c r="L826" s="36">
        <v>10</v>
      </c>
      <c r="M826" s="37">
        <v>4000000</v>
      </c>
      <c r="N826" s="38">
        <v>384000</v>
      </c>
      <c r="O826" s="19" t="s">
        <v>2916</v>
      </c>
      <c r="P826" s="172">
        <f t="shared" si="24"/>
        <v>345600</v>
      </c>
      <c r="Q826" s="135">
        <f t="shared" si="25"/>
        <v>2880</v>
      </c>
    </row>
    <row r="827" spans="1:17" x14ac:dyDescent="0.3">
      <c r="A827" s="19">
        <v>689</v>
      </c>
      <c r="B827" s="31" t="s">
        <v>2979</v>
      </c>
      <c r="C827" s="32" t="s">
        <v>2980</v>
      </c>
      <c r="D827" s="24" t="s">
        <v>1442</v>
      </c>
      <c r="E827" s="33"/>
      <c r="F827" s="33">
        <v>6303</v>
      </c>
      <c r="G827" s="33" t="s">
        <v>2915</v>
      </c>
      <c r="H827" s="33" t="s">
        <v>1445</v>
      </c>
      <c r="I827" s="33">
        <v>195810</v>
      </c>
      <c r="J827" s="34">
        <v>13906</v>
      </c>
      <c r="K827" s="35">
        <v>0</v>
      </c>
      <c r="L827" s="36">
        <v>10</v>
      </c>
      <c r="M827" s="35">
        <v>5000000</v>
      </c>
      <c r="N827" s="38">
        <v>608000</v>
      </c>
      <c r="O827" s="19" t="s">
        <v>2916</v>
      </c>
      <c r="P827" s="172">
        <f t="shared" si="24"/>
        <v>608000</v>
      </c>
      <c r="Q827" s="135">
        <f t="shared" si="25"/>
        <v>5066.666666666667</v>
      </c>
    </row>
    <row r="828" spans="1:17" x14ac:dyDescent="0.3">
      <c r="A828" s="19">
        <v>718</v>
      </c>
      <c r="B828" s="31" t="s">
        <v>2981</v>
      </c>
      <c r="C828" s="32" t="s">
        <v>2982</v>
      </c>
      <c r="D828" s="24" t="s">
        <v>1442</v>
      </c>
      <c r="E828" s="33"/>
      <c r="F828" s="33">
        <v>6303</v>
      </c>
      <c r="G828" s="33" t="s">
        <v>2915</v>
      </c>
      <c r="H828" s="33" t="s">
        <v>1445</v>
      </c>
      <c r="I828" s="33">
        <v>198808</v>
      </c>
      <c r="J828" s="34">
        <v>11538750</v>
      </c>
      <c r="K828" s="35">
        <v>67200</v>
      </c>
      <c r="L828" s="36">
        <v>10</v>
      </c>
      <c r="M828" s="37">
        <v>7000000</v>
      </c>
      <c r="N828" s="38">
        <v>672000</v>
      </c>
      <c r="O828" s="19" t="s">
        <v>2916</v>
      </c>
      <c r="P828" s="172">
        <f t="shared" si="24"/>
        <v>604800</v>
      </c>
      <c r="Q828" s="135">
        <f t="shared" si="25"/>
        <v>5040</v>
      </c>
    </row>
    <row r="829" spans="1:17" x14ac:dyDescent="0.3">
      <c r="A829" s="19">
        <v>719</v>
      </c>
      <c r="B829" s="31" t="s">
        <v>2983</v>
      </c>
      <c r="C829" s="32" t="s">
        <v>2984</v>
      </c>
      <c r="D829" s="24" t="s">
        <v>1442</v>
      </c>
      <c r="E829" s="33"/>
      <c r="F829" s="33">
        <v>6303</v>
      </c>
      <c r="G829" s="33" t="s">
        <v>2915</v>
      </c>
      <c r="H829" s="33" t="s">
        <v>1445</v>
      </c>
      <c r="I829" s="33">
        <v>196404</v>
      </c>
      <c r="J829" s="34">
        <v>43205</v>
      </c>
      <c r="K829" s="35">
        <v>0</v>
      </c>
      <c r="L829" s="36">
        <v>10</v>
      </c>
      <c r="M829" s="35">
        <v>9000000</v>
      </c>
      <c r="N829" s="38">
        <v>1094000</v>
      </c>
      <c r="O829" s="19" t="s">
        <v>2916</v>
      </c>
      <c r="P829" s="172">
        <f t="shared" si="24"/>
        <v>1094000</v>
      </c>
      <c r="Q829" s="135">
        <f t="shared" si="25"/>
        <v>9116.6666666666661</v>
      </c>
    </row>
    <row r="830" spans="1:17" x14ac:dyDescent="0.3">
      <c r="A830" s="19">
        <v>720</v>
      </c>
      <c r="B830" s="31" t="s">
        <v>2985</v>
      </c>
      <c r="C830" s="32" t="s">
        <v>2986</v>
      </c>
      <c r="D830" s="24" t="s">
        <v>1442</v>
      </c>
      <c r="E830" s="33"/>
      <c r="F830" s="33">
        <v>6303</v>
      </c>
      <c r="G830" s="33" t="s">
        <v>2915</v>
      </c>
      <c r="H830" s="33" t="s">
        <v>1445</v>
      </c>
      <c r="I830" s="33">
        <v>194603</v>
      </c>
      <c r="J830" s="34">
        <v>8703</v>
      </c>
      <c r="K830" s="35">
        <v>0</v>
      </c>
      <c r="L830" s="36">
        <v>10</v>
      </c>
      <c r="M830" s="35">
        <v>9000000</v>
      </c>
      <c r="N830" s="38">
        <v>1094000</v>
      </c>
      <c r="O830" s="19" t="s">
        <v>2916</v>
      </c>
      <c r="P830" s="172">
        <f t="shared" si="24"/>
        <v>1094000</v>
      </c>
      <c r="Q830" s="135">
        <f t="shared" si="25"/>
        <v>9116.6666666666661</v>
      </c>
    </row>
    <row r="831" spans="1:17" x14ac:dyDescent="0.3">
      <c r="A831" s="19">
        <v>721</v>
      </c>
      <c r="B831" s="31" t="s">
        <v>2987</v>
      </c>
      <c r="C831" s="32" t="s">
        <v>2988</v>
      </c>
      <c r="D831" s="24" t="s">
        <v>1442</v>
      </c>
      <c r="E831" s="33"/>
      <c r="F831" s="33">
        <v>6303</v>
      </c>
      <c r="G831" s="33" t="s">
        <v>2915</v>
      </c>
      <c r="H831" s="33" t="s">
        <v>1445</v>
      </c>
      <c r="I831" s="33">
        <v>198907</v>
      </c>
      <c r="J831" s="34">
        <v>4888438</v>
      </c>
      <c r="K831" s="35">
        <v>76800</v>
      </c>
      <c r="L831" s="36">
        <v>10</v>
      </c>
      <c r="M831" s="37">
        <v>8000000</v>
      </c>
      <c r="N831" s="38">
        <v>768000</v>
      </c>
      <c r="O831" s="19" t="s">
        <v>2916</v>
      </c>
      <c r="P831" s="172">
        <f t="shared" si="24"/>
        <v>691200</v>
      </c>
      <c r="Q831" s="135">
        <f t="shared" si="25"/>
        <v>5760</v>
      </c>
    </row>
    <row r="832" spans="1:17" x14ac:dyDescent="0.3">
      <c r="A832" s="19">
        <v>728</v>
      </c>
      <c r="B832" s="31" t="s">
        <v>2989</v>
      </c>
      <c r="C832" s="32" t="s">
        <v>2990</v>
      </c>
      <c r="D832" s="24" t="s">
        <v>1442</v>
      </c>
      <c r="E832" s="33"/>
      <c r="F832" s="33">
        <v>6303</v>
      </c>
      <c r="G832" s="33" t="s">
        <v>2915</v>
      </c>
      <c r="H832" s="33" t="s">
        <v>1445</v>
      </c>
      <c r="I832" s="33">
        <v>197212</v>
      </c>
      <c r="J832" s="34">
        <v>44424</v>
      </c>
      <c r="K832" s="35">
        <v>0</v>
      </c>
      <c r="L832" s="36">
        <v>10</v>
      </c>
      <c r="M832" s="37">
        <v>8690000</v>
      </c>
      <c r="N832" s="38">
        <v>557000</v>
      </c>
      <c r="O832" s="19" t="s">
        <v>2916</v>
      </c>
      <c r="P832" s="172">
        <f t="shared" si="24"/>
        <v>557000</v>
      </c>
      <c r="Q832" s="135">
        <f t="shared" si="25"/>
        <v>4641.666666666667</v>
      </c>
    </row>
    <row r="833" spans="1:17" x14ac:dyDescent="0.3">
      <c r="A833" s="19">
        <v>729</v>
      </c>
      <c r="B833" s="31" t="s">
        <v>2991</v>
      </c>
      <c r="C833" s="32" t="s">
        <v>2992</v>
      </c>
      <c r="D833" s="24" t="s">
        <v>1442</v>
      </c>
      <c r="E833" s="33"/>
      <c r="F833" s="33">
        <v>6303</v>
      </c>
      <c r="G833" s="33" t="s">
        <v>2915</v>
      </c>
      <c r="H833" s="33" t="s">
        <v>1445</v>
      </c>
      <c r="I833" s="33">
        <v>199510</v>
      </c>
      <c r="J833" s="34">
        <v>1287137</v>
      </c>
      <c r="K833" s="35">
        <v>14900</v>
      </c>
      <c r="L833" s="36">
        <v>11</v>
      </c>
      <c r="M833" s="35">
        <v>1544564.4</v>
      </c>
      <c r="N833" s="38">
        <v>149000</v>
      </c>
      <c r="O833" s="19" t="s">
        <v>2916</v>
      </c>
      <c r="P833" s="172">
        <f t="shared" si="24"/>
        <v>134100</v>
      </c>
      <c r="Q833" s="135">
        <f t="shared" si="25"/>
        <v>1015.9090909090909</v>
      </c>
    </row>
    <row r="834" spans="1:17" x14ac:dyDescent="0.3">
      <c r="A834" s="19">
        <v>730</v>
      </c>
      <c r="B834" s="31" t="s">
        <v>2993</v>
      </c>
      <c r="C834" s="32" t="s">
        <v>2994</v>
      </c>
      <c r="D834" s="24" t="s">
        <v>1442</v>
      </c>
      <c r="E834" s="33" t="s">
        <v>2995</v>
      </c>
      <c r="F834" s="33">
        <v>6303</v>
      </c>
      <c r="G834" s="33" t="s">
        <v>2915</v>
      </c>
      <c r="H834" s="33" t="s">
        <v>1445</v>
      </c>
      <c r="I834" s="33">
        <v>200501</v>
      </c>
      <c r="J834" s="34">
        <v>1379404</v>
      </c>
      <c r="K834" s="35">
        <v>45400</v>
      </c>
      <c r="L834" s="36">
        <v>21</v>
      </c>
      <c r="M834" s="37">
        <v>1417557.3935960634</v>
      </c>
      <c r="N834" s="38">
        <v>454000</v>
      </c>
      <c r="O834" s="19" t="s">
        <v>2916</v>
      </c>
      <c r="P834" s="172">
        <f t="shared" si="24"/>
        <v>408600</v>
      </c>
      <c r="Q834" s="135">
        <f t="shared" si="25"/>
        <v>1621.4285714285716</v>
      </c>
    </row>
    <row r="835" spans="1:17" x14ac:dyDescent="0.3">
      <c r="A835" s="19">
        <v>731</v>
      </c>
      <c r="B835" s="31" t="s">
        <v>2996</v>
      </c>
      <c r="C835" s="32" t="s">
        <v>2997</v>
      </c>
      <c r="D835" s="24" t="s">
        <v>1442</v>
      </c>
      <c r="E835" s="33"/>
      <c r="F835" s="33">
        <v>6303</v>
      </c>
      <c r="G835" s="33" t="s">
        <v>2915</v>
      </c>
      <c r="H835" s="33" t="s">
        <v>1445</v>
      </c>
      <c r="I835" s="33">
        <v>197110</v>
      </c>
      <c r="J835" s="34">
        <v>171193</v>
      </c>
      <c r="K835" s="35">
        <v>0</v>
      </c>
      <c r="L835" s="36">
        <v>10</v>
      </c>
      <c r="M835" s="37">
        <v>8690000</v>
      </c>
      <c r="N835" s="38">
        <v>557000</v>
      </c>
      <c r="O835" s="19" t="s">
        <v>2916</v>
      </c>
      <c r="P835" s="172">
        <f t="shared" ref="P835:P898" si="26">+(N835-K835)</f>
        <v>557000</v>
      </c>
      <c r="Q835" s="135">
        <f t="shared" ref="Q835:Q898" si="27">+(P835/L835)/12</f>
        <v>4641.666666666667</v>
      </c>
    </row>
    <row r="836" spans="1:17" x14ac:dyDescent="0.3">
      <c r="A836" s="19">
        <v>732</v>
      </c>
      <c r="B836" s="31" t="s">
        <v>2998</v>
      </c>
      <c r="C836" s="32" t="s">
        <v>2999</v>
      </c>
      <c r="D836" s="24" t="s">
        <v>1442</v>
      </c>
      <c r="E836" s="33" t="s">
        <v>3000</v>
      </c>
      <c r="F836" s="33">
        <v>6303</v>
      </c>
      <c r="G836" s="33" t="s">
        <v>2915</v>
      </c>
      <c r="H836" s="33" t="s">
        <v>1445</v>
      </c>
      <c r="I836" s="33">
        <v>201107</v>
      </c>
      <c r="J836" s="34">
        <v>6267150</v>
      </c>
      <c r="K836" s="35">
        <v>336500</v>
      </c>
      <c r="L836" s="36">
        <v>27</v>
      </c>
      <c r="M836" s="37">
        <v>6571361.7902918616</v>
      </c>
      <c r="N836" s="38">
        <v>3365000</v>
      </c>
      <c r="O836" s="19" t="s">
        <v>2916</v>
      </c>
      <c r="P836" s="172">
        <f t="shared" si="26"/>
        <v>3028500</v>
      </c>
      <c r="Q836" s="135">
        <f t="shared" si="27"/>
        <v>9347.2222222222226</v>
      </c>
    </row>
    <row r="837" spans="1:17" x14ac:dyDescent="0.3">
      <c r="A837" s="19">
        <v>733</v>
      </c>
      <c r="B837" s="31" t="s">
        <v>3001</v>
      </c>
      <c r="C837" s="32" t="s">
        <v>3002</v>
      </c>
      <c r="D837" s="24" t="s">
        <v>1442</v>
      </c>
      <c r="E837" s="33" t="s">
        <v>3000</v>
      </c>
      <c r="F837" s="33">
        <v>6303</v>
      </c>
      <c r="G837" s="33" t="s">
        <v>2915</v>
      </c>
      <c r="H837" s="33" t="s">
        <v>1445</v>
      </c>
      <c r="I837" s="33">
        <v>201109</v>
      </c>
      <c r="J837" s="34">
        <v>8287810</v>
      </c>
      <c r="K837" s="35">
        <v>445000</v>
      </c>
      <c r="L837" s="36">
        <v>27</v>
      </c>
      <c r="M837" s="37">
        <v>8690106.0225459412</v>
      </c>
      <c r="N837" s="38">
        <v>4450000</v>
      </c>
      <c r="O837" s="19" t="s">
        <v>2916</v>
      </c>
      <c r="P837" s="172">
        <f t="shared" si="26"/>
        <v>4005000</v>
      </c>
      <c r="Q837" s="135">
        <f t="shared" si="27"/>
        <v>12361.111111111111</v>
      </c>
    </row>
    <row r="838" spans="1:17" x14ac:dyDescent="0.3">
      <c r="A838" s="19">
        <v>734</v>
      </c>
      <c r="B838" s="31" t="s">
        <v>3003</v>
      </c>
      <c r="C838" s="32" t="s">
        <v>3004</v>
      </c>
      <c r="D838" s="24" t="s">
        <v>1442</v>
      </c>
      <c r="E838" s="33"/>
      <c r="F838" s="33">
        <v>6303</v>
      </c>
      <c r="G838" s="33" t="s">
        <v>2915</v>
      </c>
      <c r="H838" s="33" t="s">
        <v>1445</v>
      </c>
      <c r="I838" s="33">
        <v>201109</v>
      </c>
      <c r="J838" s="34">
        <v>7160418</v>
      </c>
      <c r="K838" s="35">
        <v>432500</v>
      </c>
      <c r="L838" s="36">
        <v>27</v>
      </c>
      <c r="M838" s="37">
        <v>7507989.6360735064</v>
      </c>
      <c r="N838" s="38">
        <v>4325000</v>
      </c>
      <c r="O838" s="19" t="s">
        <v>2916</v>
      </c>
      <c r="P838" s="172">
        <f t="shared" si="26"/>
        <v>3892500</v>
      </c>
      <c r="Q838" s="135">
        <f t="shared" si="27"/>
        <v>12013.888888888889</v>
      </c>
    </row>
    <row r="839" spans="1:17" x14ac:dyDescent="0.3">
      <c r="A839" s="19">
        <v>735</v>
      </c>
      <c r="B839" s="31" t="s">
        <v>3005</v>
      </c>
      <c r="C839" s="32" t="s">
        <v>3006</v>
      </c>
      <c r="D839" s="24" t="s">
        <v>1442</v>
      </c>
      <c r="E839" s="33"/>
      <c r="F839" s="33">
        <v>6303</v>
      </c>
      <c r="G839" s="33" t="s">
        <v>2915</v>
      </c>
      <c r="H839" s="33" t="s">
        <v>1445</v>
      </c>
      <c r="I839" s="33">
        <v>197002</v>
      </c>
      <c r="J839" s="34">
        <v>170621</v>
      </c>
      <c r="K839" s="35">
        <v>0</v>
      </c>
      <c r="L839" s="36">
        <v>10</v>
      </c>
      <c r="M839" s="37">
        <v>8690000</v>
      </c>
      <c r="N839" s="38">
        <v>557000</v>
      </c>
      <c r="O839" s="19" t="s">
        <v>2916</v>
      </c>
      <c r="P839" s="172">
        <f t="shared" si="26"/>
        <v>557000</v>
      </c>
      <c r="Q839" s="135">
        <f t="shared" si="27"/>
        <v>4641.666666666667</v>
      </c>
    </row>
    <row r="840" spans="1:17" x14ac:dyDescent="0.3">
      <c r="A840" s="19">
        <v>846</v>
      </c>
      <c r="B840" s="31" t="s">
        <v>3007</v>
      </c>
      <c r="C840" s="32" t="s">
        <v>3008</v>
      </c>
      <c r="D840" s="24" t="s">
        <v>1442</v>
      </c>
      <c r="E840" s="33"/>
      <c r="F840" s="33">
        <v>6307</v>
      </c>
      <c r="G840" s="33" t="s">
        <v>2922</v>
      </c>
      <c r="H840" s="33" t="s">
        <v>1445</v>
      </c>
      <c r="I840" s="33">
        <v>200904</v>
      </c>
      <c r="J840" s="34">
        <v>1357200</v>
      </c>
      <c r="K840" s="35">
        <v>63500</v>
      </c>
      <c r="L840" s="36">
        <v>25</v>
      </c>
      <c r="M840" s="37">
        <v>1416799.8708560194</v>
      </c>
      <c r="N840" s="38">
        <v>635000</v>
      </c>
      <c r="O840" s="19" t="s">
        <v>2916</v>
      </c>
      <c r="P840" s="172">
        <f t="shared" si="26"/>
        <v>571500</v>
      </c>
      <c r="Q840" s="135">
        <f t="shared" si="27"/>
        <v>1905</v>
      </c>
    </row>
    <row r="841" spans="1:17" ht="26" x14ac:dyDescent="0.3">
      <c r="A841" s="19">
        <v>850</v>
      </c>
      <c r="B841" s="31" t="s">
        <v>3009</v>
      </c>
      <c r="C841" s="32" t="s">
        <v>3010</v>
      </c>
      <c r="D841" s="24" t="s">
        <v>1442</v>
      </c>
      <c r="E841" s="33" t="s">
        <v>2661</v>
      </c>
      <c r="F841" s="33">
        <v>6303</v>
      </c>
      <c r="G841" s="33" t="s">
        <v>2915</v>
      </c>
      <c r="H841" s="33" t="s">
        <v>1445</v>
      </c>
      <c r="I841" s="33">
        <v>200505</v>
      </c>
      <c r="J841" s="34">
        <v>491035</v>
      </c>
      <c r="K841" s="35">
        <v>16200</v>
      </c>
      <c r="L841" s="36">
        <v>21</v>
      </c>
      <c r="M841" s="37">
        <v>504616.70023027557</v>
      </c>
      <c r="N841" s="38">
        <v>162000</v>
      </c>
      <c r="O841" s="19" t="s">
        <v>2916</v>
      </c>
      <c r="P841" s="172">
        <f t="shared" si="26"/>
        <v>145800</v>
      </c>
      <c r="Q841" s="135">
        <f t="shared" si="27"/>
        <v>578.57142857142856</v>
      </c>
    </row>
    <row r="842" spans="1:17" x14ac:dyDescent="0.3">
      <c r="A842" s="19">
        <v>851</v>
      </c>
      <c r="B842" s="31" t="s">
        <v>3011</v>
      </c>
      <c r="C842" s="32" t="s">
        <v>3012</v>
      </c>
      <c r="D842" s="24" t="s">
        <v>1442</v>
      </c>
      <c r="E842" s="33"/>
      <c r="F842" s="33">
        <v>6303</v>
      </c>
      <c r="G842" s="33" t="s">
        <v>2915</v>
      </c>
      <c r="H842" s="33" t="s">
        <v>1445</v>
      </c>
      <c r="I842" s="33">
        <v>196510</v>
      </c>
      <c r="J842" s="34">
        <v>334909</v>
      </c>
      <c r="K842" s="35">
        <v>0</v>
      </c>
      <c r="L842" s="36">
        <v>10</v>
      </c>
      <c r="M842" s="35">
        <v>13000000</v>
      </c>
      <c r="N842" s="38">
        <v>1580000</v>
      </c>
      <c r="O842" s="19" t="s">
        <v>2916</v>
      </c>
      <c r="P842" s="172">
        <f t="shared" si="26"/>
        <v>1580000</v>
      </c>
      <c r="Q842" s="135">
        <f t="shared" si="27"/>
        <v>13166.666666666666</v>
      </c>
    </row>
    <row r="843" spans="1:17" x14ac:dyDescent="0.3">
      <c r="A843" s="19">
        <v>852</v>
      </c>
      <c r="B843" s="31" t="s">
        <v>3013</v>
      </c>
      <c r="C843" s="32" t="s">
        <v>3014</v>
      </c>
      <c r="D843" s="24" t="s">
        <v>1442</v>
      </c>
      <c r="E843" s="33"/>
      <c r="F843" s="33">
        <v>6303</v>
      </c>
      <c r="G843" s="33" t="s">
        <v>2915</v>
      </c>
      <c r="H843" s="33" t="s">
        <v>1445</v>
      </c>
      <c r="I843" s="33">
        <v>197102</v>
      </c>
      <c r="J843" s="34">
        <v>35491</v>
      </c>
      <c r="K843" s="35">
        <v>0</v>
      </c>
      <c r="L843" s="36">
        <v>10</v>
      </c>
      <c r="M843" s="37">
        <v>13000000</v>
      </c>
      <c r="N843" s="38">
        <v>2106000</v>
      </c>
      <c r="O843" s="19" t="s">
        <v>2916</v>
      </c>
      <c r="P843" s="172">
        <f t="shared" si="26"/>
        <v>2106000</v>
      </c>
      <c r="Q843" s="135">
        <f t="shared" si="27"/>
        <v>17550</v>
      </c>
    </row>
    <row r="844" spans="1:17" x14ac:dyDescent="0.3">
      <c r="A844" s="19">
        <v>853</v>
      </c>
      <c r="B844" s="31" t="s">
        <v>3015</v>
      </c>
      <c r="C844" s="32" t="s">
        <v>3016</v>
      </c>
      <c r="D844" s="24" t="s">
        <v>1442</v>
      </c>
      <c r="E844" s="33" t="s">
        <v>3017</v>
      </c>
      <c r="F844" s="33">
        <v>6303</v>
      </c>
      <c r="G844" s="33" t="s">
        <v>2915</v>
      </c>
      <c r="H844" s="33" t="s">
        <v>1445</v>
      </c>
      <c r="I844" s="33">
        <v>199002</v>
      </c>
      <c r="J844" s="34">
        <v>2243041</v>
      </c>
      <c r="K844" s="35">
        <v>43200</v>
      </c>
      <c r="L844" s="36">
        <v>10</v>
      </c>
      <c r="M844" s="37">
        <v>3000000</v>
      </c>
      <c r="N844" s="38">
        <v>432000</v>
      </c>
      <c r="O844" s="19" t="s">
        <v>2916</v>
      </c>
      <c r="P844" s="172">
        <f t="shared" si="26"/>
        <v>388800</v>
      </c>
      <c r="Q844" s="135">
        <f t="shared" si="27"/>
        <v>3240</v>
      </c>
    </row>
    <row r="845" spans="1:17" x14ac:dyDescent="0.3">
      <c r="A845" s="19">
        <v>859</v>
      </c>
      <c r="B845" s="31" t="s">
        <v>3018</v>
      </c>
      <c r="C845" s="32" t="s">
        <v>3019</v>
      </c>
      <c r="D845" s="24" t="s">
        <v>1442</v>
      </c>
      <c r="E845" s="33"/>
      <c r="F845" s="33">
        <v>6303</v>
      </c>
      <c r="G845" s="33" t="s">
        <v>2915</v>
      </c>
      <c r="H845" s="33" t="s">
        <v>1445</v>
      </c>
      <c r="I845" s="33">
        <v>199007</v>
      </c>
      <c r="J845" s="34">
        <v>158994190</v>
      </c>
      <c r="K845" s="35">
        <v>336000</v>
      </c>
      <c r="L845" s="36">
        <v>10</v>
      </c>
      <c r="M845" s="37">
        <v>35000000</v>
      </c>
      <c r="N845" s="38">
        <v>3360000</v>
      </c>
      <c r="O845" s="19" t="s">
        <v>2916</v>
      </c>
      <c r="P845" s="172">
        <f t="shared" si="26"/>
        <v>3024000</v>
      </c>
      <c r="Q845" s="135">
        <f t="shared" si="27"/>
        <v>25200</v>
      </c>
    </row>
    <row r="846" spans="1:17" x14ac:dyDescent="0.3">
      <c r="A846" s="19">
        <v>872</v>
      </c>
      <c r="B846" s="31" t="s">
        <v>3020</v>
      </c>
      <c r="C846" s="32" t="s">
        <v>3021</v>
      </c>
      <c r="D846" s="24" t="s">
        <v>1442</v>
      </c>
      <c r="E846" s="33" t="s">
        <v>3022</v>
      </c>
      <c r="F846" s="33">
        <v>6303</v>
      </c>
      <c r="G846" s="33" t="s">
        <v>2915</v>
      </c>
      <c r="H846" s="33" t="s">
        <v>1445</v>
      </c>
      <c r="I846" s="33">
        <v>198812</v>
      </c>
      <c r="J846" s="34">
        <v>26065672</v>
      </c>
      <c r="K846" s="35">
        <v>512000</v>
      </c>
      <c r="L846" s="36">
        <v>10</v>
      </c>
      <c r="M846" s="37">
        <v>40000000</v>
      </c>
      <c r="N846" s="38">
        <v>5120000</v>
      </c>
      <c r="O846" s="19" t="s">
        <v>2916</v>
      </c>
      <c r="P846" s="172">
        <f t="shared" si="26"/>
        <v>4608000</v>
      </c>
      <c r="Q846" s="135">
        <f t="shared" si="27"/>
        <v>38400</v>
      </c>
    </row>
    <row r="847" spans="1:17" x14ac:dyDescent="0.3">
      <c r="A847" s="19">
        <v>873</v>
      </c>
      <c r="B847" s="31" t="s">
        <v>3023</v>
      </c>
      <c r="C847" s="32" t="s">
        <v>3024</v>
      </c>
      <c r="D847" s="24" t="s">
        <v>1442</v>
      </c>
      <c r="E847" s="33"/>
      <c r="F847" s="33">
        <v>6303</v>
      </c>
      <c r="G847" s="33" t="s">
        <v>2915</v>
      </c>
      <c r="H847" s="33" t="s">
        <v>1445</v>
      </c>
      <c r="I847" s="33">
        <v>195105</v>
      </c>
      <c r="J847" s="34">
        <v>72672</v>
      </c>
      <c r="K847" s="35">
        <v>0</v>
      </c>
      <c r="L847" s="36">
        <v>10</v>
      </c>
      <c r="M847" s="35">
        <v>30000000</v>
      </c>
      <c r="N847" s="38">
        <v>3645000</v>
      </c>
      <c r="O847" s="19" t="s">
        <v>2916</v>
      </c>
      <c r="P847" s="172">
        <f t="shared" si="26"/>
        <v>3645000</v>
      </c>
      <c r="Q847" s="135">
        <f t="shared" si="27"/>
        <v>30375</v>
      </c>
    </row>
    <row r="848" spans="1:17" x14ac:dyDescent="0.3">
      <c r="A848" s="19">
        <v>874</v>
      </c>
      <c r="B848" s="31" t="s">
        <v>3025</v>
      </c>
      <c r="C848" s="32" t="s">
        <v>3026</v>
      </c>
      <c r="D848" s="24" t="s">
        <v>1442</v>
      </c>
      <c r="E848" s="33"/>
      <c r="F848" s="33">
        <v>6303</v>
      </c>
      <c r="G848" s="33" t="s">
        <v>2915</v>
      </c>
      <c r="H848" s="33" t="s">
        <v>1445</v>
      </c>
      <c r="I848" s="33">
        <v>196507</v>
      </c>
      <c r="J848" s="34">
        <v>281447</v>
      </c>
      <c r="K848" s="35">
        <v>0</v>
      </c>
      <c r="L848" s="36">
        <v>10</v>
      </c>
      <c r="M848" s="35">
        <v>30000000</v>
      </c>
      <c r="N848" s="38">
        <v>3645000</v>
      </c>
      <c r="O848" s="19" t="s">
        <v>2916</v>
      </c>
      <c r="P848" s="172">
        <f t="shared" si="26"/>
        <v>3645000</v>
      </c>
      <c r="Q848" s="135">
        <f t="shared" si="27"/>
        <v>30375</v>
      </c>
    </row>
    <row r="849" spans="1:17" x14ac:dyDescent="0.3">
      <c r="A849" s="19">
        <v>875</v>
      </c>
      <c r="B849" s="31" t="s">
        <v>3027</v>
      </c>
      <c r="C849" s="32" t="s">
        <v>3028</v>
      </c>
      <c r="D849" s="24" t="s">
        <v>1442</v>
      </c>
      <c r="E849" s="33"/>
      <c r="F849" s="33">
        <v>6303</v>
      </c>
      <c r="G849" s="33" t="s">
        <v>2915</v>
      </c>
      <c r="H849" s="33" t="s">
        <v>1445</v>
      </c>
      <c r="I849" s="33">
        <v>196507</v>
      </c>
      <c r="J849" s="34">
        <v>252696</v>
      </c>
      <c r="K849" s="35">
        <v>0</v>
      </c>
      <c r="L849" s="36">
        <v>10</v>
      </c>
      <c r="M849" s="35">
        <v>30000000</v>
      </c>
      <c r="N849" s="38">
        <v>3645000</v>
      </c>
      <c r="O849" s="19" t="s">
        <v>2916</v>
      </c>
      <c r="P849" s="172">
        <f t="shared" si="26"/>
        <v>3645000</v>
      </c>
      <c r="Q849" s="135">
        <f t="shared" si="27"/>
        <v>30375</v>
      </c>
    </row>
    <row r="850" spans="1:17" x14ac:dyDescent="0.3">
      <c r="A850" s="19">
        <v>876</v>
      </c>
      <c r="B850" s="31" t="s">
        <v>3029</v>
      </c>
      <c r="C850" s="32" t="s">
        <v>3030</v>
      </c>
      <c r="D850" s="24" t="s">
        <v>1442</v>
      </c>
      <c r="E850" s="33" t="s">
        <v>3031</v>
      </c>
      <c r="F850" s="33">
        <v>6303</v>
      </c>
      <c r="G850" s="33" t="s">
        <v>2915</v>
      </c>
      <c r="H850" s="33" t="s">
        <v>1445</v>
      </c>
      <c r="I850" s="33">
        <v>198812</v>
      </c>
      <c r="J850" s="34">
        <v>58776496</v>
      </c>
      <c r="K850" s="35">
        <v>512000</v>
      </c>
      <c r="L850" s="36">
        <v>10</v>
      </c>
      <c r="M850" s="37">
        <v>40000000</v>
      </c>
      <c r="N850" s="38">
        <v>5120000</v>
      </c>
      <c r="O850" s="19" t="s">
        <v>2916</v>
      </c>
      <c r="P850" s="172">
        <f t="shared" si="26"/>
        <v>4608000</v>
      </c>
      <c r="Q850" s="135">
        <f t="shared" si="27"/>
        <v>38400</v>
      </c>
    </row>
    <row r="851" spans="1:17" x14ac:dyDescent="0.3">
      <c r="A851" s="19">
        <v>877</v>
      </c>
      <c r="B851" s="31" t="s">
        <v>3032</v>
      </c>
      <c r="C851" s="32" t="s">
        <v>3030</v>
      </c>
      <c r="D851" s="24" t="s">
        <v>1442</v>
      </c>
      <c r="E851" s="33" t="s">
        <v>3031</v>
      </c>
      <c r="F851" s="33">
        <v>6303</v>
      </c>
      <c r="G851" s="33" t="s">
        <v>2915</v>
      </c>
      <c r="H851" s="33" t="s">
        <v>1445</v>
      </c>
      <c r="I851" s="33">
        <v>198812</v>
      </c>
      <c r="J851" s="34">
        <v>58776496</v>
      </c>
      <c r="K851" s="35">
        <v>512000</v>
      </c>
      <c r="L851" s="36">
        <v>10</v>
      </c>
      <c r="M851" s="37">
        <v>40000000</v>
      </c>
      <c r="N851" s="38">
        <v>5120000</v>
      </c>
      <c r="O851" s="19" t="s">
        <v>2916</v>
      </c>
      <c r="P851" s="172">
        <f t="shared" si="26"/>
        <v>4608000</v>
      </c>
      <c r="Q851" s="135">
        <f t="shared" si="27"/>
        <v>38400</v>
      </c>
    </row>
    <row r="852" spans="1:17" x14ac:dyDescent="0.3">
      <c r="A852" s="19">
        <v>878</v>
      </c>
      <c r="B852" s="31" t="s">
        <v>3033</v>
      </c>
      <c r="C852" s="32" t="s">
        <v>3034</v>
      </c>
      <c r="D852" s="24" t="s">
        <v>1442</v>
      </c>
      <c r="E852" s="33" t="s">
        <v>3035</v>
      </c>
      <c r="F852" s="33">
        <v>6303</v>
      </c>
      <c r="G852" s="33" t="s">
        <v>2915</v>
      </c>
      <c r="H852" s="33" t="s">
        <v>1445</v>
      </c>
      <c r="I852" s="33">
        <v>198807</v>
      </c>
      <c r="J852" s="34">
        <v>34248123</v>
      </c>
      <c r="K852" s="35">
        <v>512000</v>
      </c>
      <c r="L852" s="36">
        <v>10</v>
      </c>
      <c r="M852" s="37">
        <v>40000000</v>
      </c>
      <c r="N852" s="38">
        <v>5120000</v>
      </c>
      <c r="O852" s="19" t="s">
        <v>2916</v>
      </c>
      <c r="P852" s="172">
        <f t="shared" si="26"/>
        <v>4608000</v>
      </c>
      <c r="Q852" s="135">
        <f t="shared" si="27"/>
        <v>38400</v>
      </c>
    </row>
    <row r="853" spans="1:17" x14ac:dyDescent="0.3">
      <c r="A853" s="19">
        <v>879</v>
      </c>
      <c r="B853" s="31" t="s">
        <v>3036</v>
      </c>
      <c r="C853" s="32" t="s">
        <v>3037</v>
      </c>
      <c r="D853" s="24" t="s">
        <v>1442</v>
      </c>
      <c r="E853" s="33" t="s">
        <v>3038</v>
      </c>
      <c r="F853" s="33">
        <v>6303</v>
      </c>
      <c r="G853" s="33" t="s">
        <v>2915</v>
      </c>
      <c r="H853" s="33" t="s">
        <v>1445</v>
      </c>
      <c r="I853" s="33">
        <v>201107</v>
      </c>
      <c r="J853" s="34">
        <v>97689104</v>
      </c>
      <c r="K853" s="35">
        <v>512000</v>
      </c>
      <c r="L853" s="36">
        <v>27</v>
      </c>
      <c r="M853" s="37">
        <v>40000000</v>
      </c>
      <c r="N853" s="38">
        <v>5120000</v>
      </c>
      <c r="O853" s="19" t="s">
        <v>2916</v>
      </c>
      <c r="P853" s="172">
        <f t="shared" si="26"/>
        <v>4608000</v>
      </c>
      <c r="Q853" s="135">
        <f t="shared" si="27"/>
        <v>14222.222222222221</v>
      </c>
    </row>
    <row r="854" spans="1:17" ht="13.5" thickBot="1" x14ac:dyDescent="0.35">
      <c r="A854" s="19">
        <v>952</v>
      </c>
      <c r="B854" s="39" t="s">
        <v>3039</v>
      </c>
      <c r="C854" s="40" t="s">
        <v>3040</v>
      </c>
      <c r="D854" s="24" t="s">
        <v>1442</v>
      </c>
      <c r="E854" s="41"/>
      <c r="F854" s="41">
        <v>6303</v>
      </c>
      <c r="G854" s="41" t="s">
        <v>2915</v>
      </c>
      <c r="H854" s="41" t="s">
        <v>1445</v>
      </c>
      <c r="I854" s="41">
        <v>201007</v>
      </c>
      <c r="J854" s="42">
        <v>10672291</v>
      </c>
      <c r="K854" s="43">
        <v>492900</v>
      </c>
      <c r="L854" s="44">
        <v>26</v>
      </c>
      <c r="M854" s="45">
        <v>11682767.898933114</v>
      </c>
      <c r="N854" s="46">
        <v>4929000</v>
      </c>
      <c r="O854" s="19" t="s">
        <v>2916</v>
      </c>
      <c r="P854" s="172">
        <f t="shared" si="26"/>
        <v>4436100</v>
      </c>
      <c r="Q854" s="135">
        <f t="shared" si="27"/>
        <v>14218.269230769232</v>
      </c>
    </row>
    <row r="855" spans="1:17" ht="13.5" thickBot="1" x14ac:dyDescent="0.35">
      <c r="B855" s="95" t="s">
        <v>3041</v>
      </c>
      <c r="C855" s="96"/>
      <c r="D855" s="24" t="s">
        <v>1442</v>
      </c>
      <c r="E855" s="97"/>
      <c r="F855" s="97"/>
      <c r="G855" s="97"/>
      <c r="H855" s="97"/>
      <c r="I855" s="97"/>
      <c r="J855" s="98"/>
      <c r="K855" s="99"/>
      <c r="L855" s="100"/>
      <c r="M855" s="101"/>
      <c r="N855" s="102">
        <f>SUM(N801:N854)</f>
        <v>173650000</v>
      </c>
      <c r="O855" s="102">
        <f>SUM(O801:O854)</f>
        <v>0</v>
      </c>
      <c r="P855" s="102">
        <f>SUM(P801:P854)</f>
        <v>159614400</v>
      </c>
      <c r="Q855" s="102">
        <f>SUM(Q801:Q854)</f>
        <v>822864.77085366775</v>
      </c>
    </row>
    <row r="856" spans="1:17" x14ac:dyDescent="0.3">
      <c r="A856" s="19">
        <v>1</v>
      </c>
      <c r="B856" s="23" t="s">
        <v>3042</v>
      </c>
      <c r="C856" s="24" t="s">
        <v>3043</v>
      </c>
      <c r="D856" s="24" t="s">
        <v>1442</v>
      </c>
      <c r="E856" s="25" t="s">
        <v>3044</v>
      </c>
      <c r="F856" s="25">
        <v>7550</v>
      </c>
      <c r="G856" s="25" t="s">
        <v>3045</v>
      </c>
      <c r="H856" s="25" t="s">
        <v>1445</v>
      </c>
      <c r="I856" s="25">
        <v>200512</v>
      </c>
      <c r="J856" s="26">
        <v>3255142</v>
      </c>
      <c r="K856" s="27">
        <v>107100</v>
      </c>
      <c r="L856" s="28">
        <v>21</v>
      </c>
      <c r="M856" s="29">
        <v>3345177.0542241996</v>
      </c>
      <c r="N856" s="30">
        <v>1071000</v>
      </c>
      <c r="O856" s="19" t="s">
        <v>3046</v>
      </c>
      <c r="P856" s="172">
        <f t="shared" si="26"/>
        <v>963900</v>
      </c>
      <c r="Q856" s="135">
        <f t="shared" si="27"/>
        <v>3825</v>
      </c>
    </row>
    <row r="857" spans="1:17" x14ac:dyDescent="0.3">
      <c r="A857" s="19">
        <v>51</v>
      </c>
      <c r="B857" s="31" t="s">
        <v>3047</v>
      </c>
      <c r="C857" s="32" t="s">
        <v>3048</v>
      </c>
      <c r="D857" s="24" t="s">
        <v>1442</v>
      </c>
      <c r="E857" s="33"/>
      <c r="F857" s="33">
        <v>7550</v>
      </c>
      <c r="G857" s="33" t="s">
        <v>3045</v>
      </c>
      <c r="H857" s="33" t="s">
        <v>1445</v>
      </c>
      <c r="I857" s="33">
        <v>199309</v>
      </c>
      <c r="J857" s="34">
        <v>9322815</v>
      </c>
      <c r="K857" s="35">
        <v>107400</v>
      </c>
      <c r="L857" s="36">
        <v>10</v>
      </c>
      <c r="M857" s="35">
        <v>11187378</v>
      </c>
      <c r="N857" s="38">
        <v>1074000</v>
      </c>
      <c r="O857" s="19" t="s">
        <v>3046</v>
      </c>
      <c r="P857" s="172">
        <f t="shared" si="26"/>
        <v>966600</v>
      </c>
      <c r="Q857" s="135">
        <f t="shared" si="27"/>
        <v>8055</v>
      </c>
    </row>
    <row r="858" spans="1:17" x14ac:dyDescent="0.3">
      <c r="A858" s="19">
        <v>52</v>
      </c>
      <c r="B858" s="31" t="s">
        <v>3049</v>
      </c>
      <c r="C858" s="32" t="s">
        <v>3050</v>
      </c>
      <c r="D858" s="24" t="s">
        <v>1442</v>
      </c>
      <c r="E858" s="33"/>
      <c r="F858" s="33">
        <v>7550</v>
      </c>
      <c r="G858" s="33" t="s">
        <v>3045</v>
      </c>
      <c r="H858" s="33" t="s">
        <v>1445</v>
      </c>
      <c r="I858" s="33">
        <v>199309</v>
      </c>
      <c r="J858" s="34">
        <v>5244091</v>
      </c>
      <c r="K858" s="35">
        <v>60500</v>
      </c>
      <c r="L858" s="36">
        <v>10</v>
      </c>
      <c r="M858" s="35">
        <v>6292909.2000000002</v>
      </c>
      <c r="N858" s="38">
        <v>605000</v>
      </c>
      <c r="O858" s="19" t="s">
        <v>3046</v>
      </c>
      <c r="P858" s="172">
        <f t="shared" si="26"/>
        <v>544500</v>
      </c>
      <c r="Q858" s="135">
        <f t="shared" si="27"/>
        <v>4537.5</v>
      </c>
    </row>
    <row r="859" spans="1:17" x14ac:dyDescent="0.3">
      <c r="A859" s="19">
        <v>127</v>
      </c>
      <c r="B859" s="31" t="s">
        <v>3051</v>
      </c>
      <c r="C859" s="32" t="s">
        <v>3052</v>
      </c>
      <c r="D859" s="24" t="s">
        <v>1442</v>
      </c>
      <c r="E859" s="33"/>
      <c r="F859" s="33">
        <v>7550</v>
      </c>
      <c r="G859" s="33" t="s">
        <v>3045</v>
      </c>
      <c r="H859" s="33" t="s">
        <v>1445</v>
      </c>
      <c r="I859" s="33">
        <v>199309</v>
      </c>
      <c r="J859" s="34">
        <v>53873906</v>
      </c>
      <c r="K859" s="35">
        <v>620700</v>
      </c>
      <c r="L859" s="36">
        <v>10</v>
      </c>
      <c r="M859" s="35">
        <v>64648687.199999996</v>
      </c>
      <c r="N859" s="38">
        <v>6207000</v>
      </c>
      <c r="O859" s="19" t="s">
        <v>3046</v>
      </c>
      <c r="P859" s="172">
        <f t="shared" si="26"/>
        <v>5586300</v>
      </c>
      <c r="Q859" s="135">
        <f t="shared" si="27"/>
        <v>46552.5</v>
      </c>
    </row>
    <row r="860" spans="1:17" x14ac:dyDescent="0.3">
      <c r="A860" s="19">
        <v>131</v>
      </c>
      <c r="B860" s="31" t="s">
        <v>3053</v>
      </c>
      <c r="C860" s="32" t="s">
        <v>3054</v>
      </c>
      <c r="D860" s="24" t="s">
        <v>1442</v>
      </c>
      <c r="E860" s="33"/>
      <c r="F860" s="33">
        <v>7550</v>
      </c>
      <c r="G860" s="33" t="s">
        <v>3045</v>
      </c>
      <c r="H860" s="33" t="s">
        <v>1445</v>
      </c>
      <c r="I860" s="33">
        <v>199309</v>
      </c>
      <c r="J860" s="34">
        <v>44949858</v>
      </c>
      <c r="K860" s="35">
        <v>517900</v>
      </c>
      <c r="L860" s="36">
        <v>10</v>
      </c>
      <c r="M860" s="35">
        <v>53939829.600000001</v>
      </c>
      <c r="N860" s="38">
        <v>5179000</v>
      </c>
      <c r="O860" s="19" t="s">
        <v>3046</v>
      </c>
      <c r="P860" s="172">
        <f t="shared" si="26"/>
        <v>4661100</v>
      </c>
      <c r="Q860" s="135">
        <f t="shared" si="27"/>
        <v>38842.5</v>
      </c>
    </row>
    <row r="861" spans="1:17" x14ac:dyDescent="0.3">
      <c r="A861" s="19">
        <v>132</v>
      </c>
      <c r="B861" s="31" t="s">
        <v>3055</v>
      </c>
      <c r="C861" s="32" t="s">
        <v>3056</v>
      </c>
      <c r="D861" s="24" t="s">
        <v>1442</v>
      </c>
      <c r="E861" s="33"/>
      <c r="F861" s="33">
        <v>7550</v>
      </c>
      <c r="G861" s="33" t="s">
        <v>3045</v>
      </c>
      <c r="H861" s="33" t="s">
        <v>1445</v>
      </c>
      <c r="I861" s="33">
        <v>199309</v>
      </c>
      <c r="J861" s="34">
        <v>40279351</v>
      </c>
      <c r="K861" s="35">
        <v>464100</v>
      </c>
      <c r="L861" s="36">
        <v>10</v>
      </c>
      <c r="M861" s="35">
        <v>48335221.199999996</v>
      </c>
      <c r="N861" s="38">
        <v>4641000</v>
      </c>
      <c r="O861" s="19" t="s">
        <v>3046</v>
      </c>
      <c r="P861" s="172">
        <f t="shared" si="26"/>
        <v>4176900</v>
      </c>
      <c r="Q861" s="135">
        <f t="shared" si="27"/>
        <v>34807.5</v>
      </c>
    </row>
    <row r="862" spans="1:17" x14ac:dyDescent="0.3">
      <c r="A862" s="19">
        <v>323</v>
      </c>
      <c r="B862" s="31" t="s">
        <v>3057</v>
      </c>
      <c r="C862" s="32" t="s">
        <v>3058</v>
      </c>
      <c r="D862" s="24" t="s">
        <v>1442</v>
      </c>
      <c r="E862" s="33"/>
      <c r="F862" s="33">
        <v>7550</v>
      </c>
      <c r="G862" s="33" t="s">
        <v>3045</v>
      </c>
      <c r="H862" s="33" t="s">
        <v>1445</v>
      </c>
      <c r="I862" s="33">
        <v>199309</v>
      </c>
      <c r="J862" s="34">
        <v>30326050</v>
      </c>
      <c r="K862" s="35">
        <v>349400</v>
      </c>
      <c r="L862" s="36">
        <v>10</v>
      </c>
      <c r="M862" s="35">
        <v>36391260</v>
      </c>
      <c r="N862" s="38">
        <v>3494000</v>
      </c>
      <c r="O862" s="19" t="s">
        <v>3046</v>
      </c>
      <c r="P862" s="172">
        <f t="shared" si="26"/>
        <v>3144600</v>
      </c>
      <c r="Q862" s="135">
        <f t="shared" si="27"/>
        <v>26205</v>
      </c>
    </row>
    <row r="863" spans="1:17" x14ac:dyDescent="0.3">
      <c r="A863" s="19">
        <v>324</v>
      </c>
      <c r="B863" s="31" t="s">
        <v>3059</v>
      </c>
      <c r="C863" s="32" t="s">
        <v>3060</v>
      </c>
      <c r="D863" s="24" t="s">
        <v>1442</v>
      </c>
      <c r="E863" s="33"/>
      <c r="F863" s="33">
        <v>7550</v>
      </c>
      <c r="G863" s="33" t="s">
        <v>3045</v>
      </c>
      <c r="H863" s="33" t="s">
        <v>1445</v>
      </c>
      <c r="I863" s="33">
        <v>199309</v>
      </c>
      <c r="J863" s="34">
        <v>5244091</v>
      </c>
      <c r="K863" s="35">
        <v>60500</v>
      </c>
      <c r="L863" s="36">
        <v>10</v>
      </c>
      <c r="M863" s="35">
        <v>6292909.2000000002</v>
      </c>
      <c r="N863" s="38">
        <v>605000</v>
      </c>
      <c r="O863" s="19" t="s">
        <v>3046</v>
      </c>
      <c r="P863" s="172">
        <f t="shared" si="26"/>
        <v>544500</v>
      </c>
      <c r="Q863" s="135">
        <f t="shared" si="27"/>
        <v>4537.5</v>
      </c>
    </row>
    <row r="864" spans="1:17" x14ac:dyDescent="0.3">
      <c r="A864" s="19">
        <v>371</v>
      </c>
      <c r="B864" s="31" t="s">
        <v>3061</v>
      </c>
      <c r="C864" s="32" t="s">
        <v>3062</v>
      </c>
      <c r="D864" s="24" t="s">
        <v>1442</v>
      </c>
      <c r="E864" s="33"/>
      <c r="F864" s="33">
        <v>7550</v>
      </c>
      <c r="G864" s="33" t="s">
        <v>3045</v>
      </c>
      <c r="H864" s="33" t="s">
        <v>1445</v>
      </c>
      <c r="I864" s="33">
        <v>199309</v>
      </c>
      <c r="J864" s="34">
        <v>3787395</v>
      </c>
      <c r="K864" s="35">
        <v>43700</v>
      </c>
      <c r="L864" s="36">
        <v>10</v>
      </c>
      <c r="M864" s="35">
        <v>4544874</v>
      </c>
      <c r="N864" s="38">
        <v>437000</v>
      </c>
      <c r="O864" s="19" t="s">
        <v>3046</v>
      </c>
      <c r="P864" s="172">
        <f t="shared" si="26"/>
        <v>393300</v>
      </c>
      <c r="Q864" s="135">
        <f t="shared" si="27"/>
        <v>3277.5</v>
      </c>
    </row>
    <row r="865" spans="1:17" x14ac:dyDescent="0.3">
      <c r="A865" s="19">
        <v>467</v>
      </c>
      <c r="B865" s="31" t="s">
        <v>3063</v>
      </c>
      <c r="C865" s="32" t="s">
        <v>3064</v>
      </c>
      <c r="D865" s="24" t="s">
        <v>1442</v>
      </c>
      <c r="E865" s="33"/>
      <c r="F865" s="33">
        <v>7550</v>
      </c>
      <c r="G865" s="33" t="s">
        <v>3045</v>
      </c>
      <c r="H865" s="33" t="s">
        <v>1445</v>
      </c>
      <c r="I865" s="33">
        <v>199309</v>
      </c>
      <c r="J865" s="34">
        <v>6797878</v>
      </c>
      <c r="K865" s="35">
        <v>78400</v>
      </c>
      <c r="L865" s="36">
        <v>10</v>
      </c>
      <c r="M865" s="35">
        <v>8157453.5999999996</v>
      </c>
      <c r="N865" s="38">
        <v>784000</v>
      </c>
      <c r="O865" s="19" t="s">
        <v>3046</v>
      </c>
      <c r="P865" s="172">
        <f t="shared" si="26"/>
        <v>705600</v>
      </c>
      <c r="Q865" s="135">
        <f t="shared" si="27"/>
        <v>5880</v>
      </c>
    </row>
    <row r="866" spans="1:17" x14ac:dyDescent="0.3">
      <c r="A866" s="19">
        <v>473</v>
      </c>
      <c r="B866" s="31" t="s">
        <v>3065</v>
      </c>
      <c r="C866" s="32" t="s">
        <v>3066</v>
      </c>
      <c r="D866" s="24" t="s">
        <v>1442</v>
      </c>
      <c r="E866" s="33"/>
      <c r="F866" s="33">
        <v>7550</v>
      </c>
      <c r="G866" s="33" t="s">
        <v>3045</v>
      </c>
      <c r="H866" s="33" t="s">
        <v>1445</v>
      </c>
      <c r="I866" s="33">
        <v>199309</v>
      </c>
      <c r="J866" s="34">
        <v>29645138</v>
      </c>
      <c r="K866" s="35">
        <v>341600</v>
      </c>
      <c r="L866" s="36">
        <v>10</v>
      </c>
      <c r="M866" s="35">
        <v>35574165.600000001</v>
      </c>
      <c r="N866" s="38">
        <v>3416000</v>
      </c>
      <c r="O866" s="19" t="s">
        <v>3046</v>
      </c>
      <c r="P866" s="172">
        <f t="shared" si="26"/>
        <v>3074400</v>
      </c>
      <c r="Q866" s="135">
        <f t="shared" si="27"/>
        <v>25620</v>
      </c>
    </row>
    <row r="867" spans="1:17" x14ac:dyDescent="0.3">
      <c r="A867" s="19">
        <v>496</v>
      </c>
      <c r="B867" s="31" t="s">
        <v>3067</v>
      </c>
      <c r="C867" s="32" t="s">
        <v>3068</v>
      </c>
      <c r="D867" s="24" t="s">
        <v>1442</v>
      </c>
      <c r="E867" s="33"/>
      <c r="F867" s="33">
        <v>7550</v>
      </c>
      <c r="G867" s="33" t="s">
        <v>3045</v>
      </c>
      <c r="H867" s="33" t="s">
        <v>1445</v>
      </c>
      <c r="I867" s="33">
        <v>199309</v>
      </c>
      <c r="J867" s="34">
        <v>4010757</v>
      </c>
      <c r="K867" s="35">
        <v>46300</v>
      </c>
      <c r="L867" s="36">
        <v>10</v>
      </c>
      <c r="M867" s="35">
        <v>4812908.3999999994</v>
      </c>
      <c r="N867" s="38">
        <v>463000</v>
      </c>
      <c r="O867" s="19" t="s">
        <v>3046</v>
      </c>
      <c r="P867" s="172">
        <f t="shared" si="26"/>
        <v>416700</v>
      </c>
      <c r="Q867" s="135">
        <f t="shared" si="27"/>
        <v>3472.5</v>
      </c>
    </row>
    <row r="868" spans="1:17" x14ac:dyDescent="0.3">
      <c r="A868" s="19">
        <v>509</v>
      </c>
      <c r="B868" s="31" t="s">
        <v>3069</v>
      </c>
      <c r="C868" s="32" t="s">
        <v>3070</v>
      </c>
      <c r="D868" s="24" t="s">
        <v>1442</v>
      </c>
      <c r="E868" s="33"/>
      <c r="F868" s="33">
        <v>7550</v>
      </c>
      <c r="G868" s="33" t="s">
        <v>3045</v>
      </c>
      <c r="H868" s="33" t="s">
        <v>1445</v>
      </c>
      <c r="I868" s="33">
        <v>198108</v>
      </c>
      <c r="J868" s="34">
        <v>1317965</v>
      </c>
      <c r="K868" s="35">
        <v>0</v>
      </c>
      <c r="L868" s="36">
        <v>10</v>
      </c>
      <c r="M868" s="37">
        <v>13000000</v>
      </c>
      <c r="N868" s="38">
        <v>1248000</v>
      </c>
      <c r="O868" s="19" t="s">
        <v>3046</v>
      </c>
      <c r="P868" s="172">
        <f t="shared" si="26"/>
        <v>1248000</v>
      </c>
      <c r="Q868" s="135">
        <f t="shared" si="27"/>
        <v>10400</v>
      </c>
    </row>
    <row r="869" spans="1:17" x14ac:dyDescent="0.3">
      <c r="A869" s="19">
        <v>544</v>
      </c>
      <c r="B869" s="31" t="s">
        <v>3071</v>
      </c>
      <c r="C869" s="32" t="s">
        <v>3072</v>
      </c>
      <c r="D869" s="24" t="s">
        <v>1442</v>
      </c>
      <c r="E869" s="33"/>
      <c r="F869" s="33">
        <v>7550</v>
      </c>
      <c r="G869" s="33" t="s">
        <v>3045</v>
      </c>
      <c r="H869" s="33" t="s">
        <v>1445</v>
      </c>
      <c r="I869" s="33">
        <v>199309</v>
      </c>
      <c r="J869" s="34">
        <v>28292623</v>
      </c>
      <c r="K869" s="35">
        <v>326000</v>
      </c>
      <c r="L869" s="36">
        <v>10</v>
      </c>
      <c r="M869" s="35">
        <v>33951147.600000001</v>
      </c>
      <c r="N869" s="38">
        <v>3260000</v>
      </c>
      <c r="O869" s="19" t="s">
        <v>3046</v>
      </c>
      <c r="P869" s="172">
        <f t="shared" si="26"/>
        <v>2934000</v>
      </c>
      <c r="Q869" s="135">
        <f t="shared" si="27"/>
        <v>24450</v>
      </c>
    </row>
    <row r="870" spans="1:17" x14ac:dyDescent="0.3">
      <c r="A870" s="19">
        <v>552</v>
      </c>
      <c r="B870" s="31" t="s">
        <v>3073</v>
      </c>
      <c r="C870" s="32" t="s">
        <v>3074</v>
      </c>
      <c r="D870" s="24" t="s">
        <v>1442</v>
      </c>
      <c r="E870" s="33"/>
      <c r="F870" s="33">
        <v>7550</v>
      </c>
      <c r="G870" s="33" t="s">
        <v>3045</v>
      </c>
      <c r="H870" s="33" t="s">
        <v>1445</v>
      </c>
      <c r="I870" s="33">
        <v>199309</v>
      </c>
      <c r="J870" s="34">
        <v>9128594</v>
      </c>
      <c r="K870" s="35">
        <v>105200</v>
      </c>
      <c r="L870" s="36">
        <v>10</v>
      </c>
      <c r="M870" s="35">
        <v>10954312.799999999</v>
      </c>
      <c r="N870" s="38">
        <v>1052000</v>
      </c>
      <c r="O870" s="19" t="s">
        <v>3046</v>
      </c>
      <c r="P870" s="172">
        <f t="shared" si="26"/>
        <v>946800</v>
      </c>
      <c r="Q870" s="135">
        <f t="shared" si="27"/>
        <v>7890</v>
      </c>
    </row>
    <row r="871" spans="1:17" x14ac:dyDescent="0.3">
      <c r="A871" s="19">
        <v>563</v>
      </c>
      <c r="B871" s="31" t="s">
        <v>3075</v>
      </c>
      <c r="C871" s="32" t="s">
        <v>3076</v>
      </c>
      <c r="D871" s="24" t="s">
        <v>1442</v>
      </c>
      <c r="E871" s="33"/>
      <c r="F871" s="33">
        <v>7550</v>
      </c>
      <c r="G871" s="33" t="s">
        <v>3045</v>
      </c>
      <c r="H871" s="33" t="s">
        <v>1445</v>
      </c>
      <c r="I871" s="33">
        <v>199309</v>
      </c>
      <c r="J871" s="34">
        <v>41448982</v>
      </c>
      <c r="K871" s="35">
        <v>477500</v>
      </c>
      <c r="L871" s="36">
        <v>10</v>
      </c>
      <c r="M871" s="35">
        <v>49738778.399999999</v>
      </c>
      <c r="N871" s="38">
        <v>4775000</v>
      </c>
      <c r="O871" s="19" t="s">
        <v>3046</v>
      </c>
      <c r="P871" s="172">
        <f t="shared" si="26"/>
        <v>4297500</v>
      </c>
      <c r="Q871" s="135">
        <f t="shared" si="27"/>
        <v>35812.5</v>
      </c>
    </row>
    <row r="872" spans="1:17" x14ac:dyDescent="0.3">
      <c r="A872" s="19">
        <v>682</v>
      </c>
      <c r="B872" s="31" t="s">
        <v>3077</v>
      </c>
      <c r="C872" s="32" t="s">
        <v>3078</v>
      </c>
      <c r="D872" s="24" t="s">
        <v>1442</v>
      </c>
      <c r="E872" s="33"/>
      <c r="F872" s="33">
        <v>7550</v>
      </c>
      <c r="G872" s="33" t="s">
        <v>3045</v>
      </c>
      <c r="H872" s="33" t="s">
        <v>1445</v>
      </c>
      <c r="I872" s="33">
        <v>200307</v>
      </c>
      <c r="J872" s="34">
        <v>13834207</v>
      </c>
      <c r="K872" s="35">
        <v>316600</v>
      </c>
      <c r="L872" s="36">
        <v>19</v>
      </c>
      <c r="M872" s="37">
        <v>12365192.992034441</v>
      </c>
      <c r="N872" s="38">
        <v>3166000</v>
      </c>
      <c r="O872" s="19" t="s">
        <v>3046</v>
      </c>
      <c r="P872" s="172">
        <f t="shared" si="26"/>
        <v>2849400</v>
      </c>
      <c r="Q872" s="135">
        <f t="shared" si="27"/>
        <v>12497.368421052632</v>
      </c>
    </row>
    <row r="873" spans="1:17" ht="13.5" thickBot="1" x14ac:dyDescent="0.35">
      <c r="A873" s="19">
        <v>698</v>
      </c>
      <c r="B873" s="39" t="s">
        <v>3079</v>
      </c>
      <c r="C873" s="40" t="s">
        <v>3080</v>
      </c>
      <c r="D873" s="24" t="s">
        <v>1442</v>
      </c>
      <c r="E873" s="41"/>
      <c r="F873" s="41">
        <v>7550</v>
      </c>
      <c r="G873" s="41" t="s">
        <v>3045</v>
      </c>
      <c r="H873" s="41" t="s">
        <v>1445</v>
      </c>
      <c r="I873" s="41">
        <v>197901</v>
      </c>
      <c r="J873" s="42">
        <v>21181</v>
      </c>
      <c r="K873" s="43">
        <v>0</v>
      </c>
      <c r="L873" s="44">
        <v>10</v>
      </c>
      <c r="M873" s="45">
        <v>4200000</v>
      </c>
      <c r="N873" s="46">
        <v>341000</v>
      </c>
      <c r="O873" s="19" t="s">
        <v>3046</v>
      </c>
      <c r="P873" s="172">
        <f t="shared" si="26"/>
        <v>341000</v>
      </c>
      <c r="Q873" s="135">
        <f t="shared" si="27"/>
        <v>2841.6666666666665</v>
      </c>
    </row>
    <row r="874" spans="1:17" ht="13.5" thickBot="1" x14ac:dyDescent="0.35">
      <c r="B874" s="103" t="s">
        <v>3081</v>
      </c>
      <c r="C874" s="104"/>
      <c r="D874" s="24" t="s">
        <v>1442</v>
      </c>
      <c r="E874" s="105"/>
      <c r="F874" s="105"/>
      <c r="G874" s="105"/>
      <c r="H874" s="105"/>
      <c r="I874" s="105"/>
      <c r="J874" s="106"/>
      <c r="K874" s="107"/>
      <c r="L874" s="108"/>
      <c r="M874" s="109"/>
      <c r="N874" s="110">
        <f>SUM(N856:N873)</f>
        <v>41818000</v>
      </c>
      <c r="O874" s="110">
        <f>SUM(O856:O873)</f>
        <v>0</v>
      </c>
      <c r="P874" s="110">
        <f>SUM(P856:P873)</f>
        <v>37795100</v>
      </c>
      <c r="Q874" s="110">
        <f>SUM(Q856:Q873)</f>
        <v>299504.03508771933</v>
      </c>
    </row>
    <row r="875" spans="1:17" x14ac:dyDescent="0.3">
      <c r="A875" s="19">
        <v>75</v>
      </c>
      <c r="B875" s="31" t="s">
        <v>3082</v>
      </c>
      <c r="C875" s="32" t="s">
        <v>3083</v>
      </c>
      <c r="D875" s="24" t="s">
        <v>1442</v>
      </c>
      <c r="E875" s="33" t="s">
        <v>2354</v>
      </c>
      <c r="F875" s="33">
        <v>5204</v>
      </c>
      <c r="G875" s="33" t="s">
        <v>3084</v>
      </c>
      <c r="H875" s="33" t="s">
        <v>1445</v>
      </c>
      <c r="I875" s="33">
        <v>201103</v>
      </c>
      <c r="J875" s="34">
        <v>3966723349</v>
      </c>
      <c r="K875" s="35">
        <v>254547400</v>
      </c>
      <c r="L875" s="36">
        <v>27</v>
      </c>
      <c r="M875" s="37">
        <v>4159270840.5379114</v>
      </c>
      <c r="N875" s="38">
        <v>2545474000</v>
      </c>
      <c r="P875" s="172">
        <f t="shared" si="26"/>
        <v>2290926600</v>
      </c>
      <c r="Q875" s="135">
        <f t="shared" si="27"/>
        <v>7070761.111111111</v>
      </c>
    </row>
    <row r="876" spans="1:17" ht="26" x14ac:dyDescent="0.3">
      <c r="A876" s="19">
        <v>223</v>
      </c>
      <c r="B876" s="31" t="s">
        <v>3085</v>
      </c>
      <c r="C876" s="32" t="s">
        <v>3086</v>
      </c>
      <c r="D876" s="24" t="s">
        <v>1442</v>
      </c>
      <c r="E876" s="33" t="s">
        <v>2258</v>
      </c>
      <c r="F876" s="33">
        <v>5204</v>
      </c>
      <c r="G876" s="33" t="s">
        <v>3084</v>
      </c>
      <c r="H876" s="33" t="s">
        <v>1445</v>
      </c>
      <c r="I876" s="33">
        <v>200312</v>
      </c>
      <c r="J876" s="34">
        <v>117479840</v>
      </c>
      <c r="K876" s="35">
        <v>2688200</v>
      </c>
      <c r="L876" s="36">
        <v>19</v>
      </c>
      <c r="M876" s="37">
        <v>105004999.1498123</v>
      </c>
      <c r="N876" s="38">
        <v>26882000</v>
      </c>
      <c r="P876" s="172">
        <f t="shared" si="26"/>
        <v>24193800</v>
      </c>
      <c r="Q876" s="135">
        <f t="shared" si="27"/>
        <v>106113.15789473684</v>
      </c>
    </row>
    <row r="877" spans="1:17" x14ac:dyDescent="0.3">
      <c r="A877" s="19">
        <v>243</v>
      </c>
      <c r="B877" s="31" t="s">
        <v>3087</v>
      </c>
      <c r="C877" s="32" t="s">
        <v>3088</v>
      </c>
      <c r="D877" s="24" t="s">
        <v>1442</v>
      </c>
      <c r="E877" s="33" t="s">
        <v>3089</v>
      </c>
      <c r="F877" s="33">
        <v>5204</v>
      </c>
      <c r="G877" s="33" t="s">
        <v>3084</v>
      </c>
      <c r="H877" s="33" t="s">
        <v>1445</v>
      </c>
      <c r="I877" s="33">
        <v>201302</v>
      </c>
      <c r="J877" s="34">
        <v>160593982</v>
      </c>
      <c r="K877" s="35">
        <v>10582400</v>
      </c>
      <c r="L877" s="36">
        <v>29</v>
      </c>
      <c r="M877" s="37">
        <v>163308568.13045263</v>
      </c>
      <c r="N877" s="38">
        <v>105824000</v>
      </c>
      <c r="P877" s="172">
        <f t="shared" si="26"/>
        <v>95241600</v>
      </c>
      <c r="Q877" s="135">
        <f t="shared" si="27"/>
        <v>273682.75862068968</v>
      </c>
    </row>
    <row r="878" spans="1:17" ht="26.5" thickBot="1" x14ac:dyDescent="0.35">
      <c r="A878" s="19">
        <v>266</v>
      </c>
      <c r="B878" s="39" t="s">
        <v>3090</v>
      </c>
      <c r="C878" s="40" t="s">
        <v>3091</v>
      </c>
      <c r="D878" s="24" t="s">
        <v>1442</v>
      </c>
      <c r="E878" s="41" t="s">
        <v>3092</v>
      </c>
      <c r="F878" s="41">
        <v>5204</v>
      </c>
      <c r="G878" s="41" t="s">
        <v>3084</v>
      </c>
      <c r="H878" s="41" t="s">
        <v>1445</v>
      </c>
      <c r="I878" s="41">
        <v>201005</v>
      </c>
      <c r="J878" s="42">
        <v>875202474</v>
      </c>
      <c r="K878" s="43">
        <v>51735800</v>
      </c>
      <c r="L878" s="44">
        <v>26</v>
      </c>
      <c r="M878" s="45">
        <v>958068644.14716995</v>
      </c>
      <c r="N878" s="46">
        <v>517358000</v>
      </c>
      <c r="P878" s="172">
        <f t="shared" si="26"/>
        <v>465622200</v>
      </c>
      <c r="Q878" s="135">
        <f t="shared" si="27"/>
        <v>1492378.846153846</v>
      </c>
    </row>
    <row r="879" spans="1:17" ht="13.5" thickBot="1" x14ac:dyDescent="0.35">
      <c r="B879" s="111" t="s">
        <v>3093</v>
      </c>
      <c r="C879" s="112"/>
      <c r="D879" s="24" t="s">
        <v>1442</v>
      </c>
      <c r="E879" s="113"/>
      <c r="F879" s="113"/>
      <c r="G879" s="113"/>
      <c r="H879" s="113"/>
      <c r="I879" s="113"/>
      <c r="J879" s="114"/>
      <c r="K879" s="115"/>
      <c r="L879" s="116"/>
      <c r="M879" s="117"/>
      <c r="N879" s="118">
        <f>SUM(N875:N878)</f>
        <v>3195538000</v>
      </c>
      <c r="O879" s="118">
        <f>SUM(O875:O878)</f>
        <v>0</v>
      </c>
      <c r="P879" s="118">
        <f>SUM(P875:P878)</f>
        <v>2875984200</v>
      </c>
      <c r="Q879" s="118">
        <f>SUM(Q875:Q878)</f>
        <v>8942935.8737803847</v>
      </c>
    </row>
    <row r="880" spans="1:17" x14ac:dyDescent="0.3">
      <c r="A880" s="19">
        <v>78</v>
      </c>
      <c r="B880" s="31" t="s">
        <v>3094</v>
      </c>
      <c r="C880" s="32" t="s">
        <v>3095</v>
      </c>
      <c r="D880" s="24" t="s">
        <v>1442</v>
      </c>
      <c r="E880" s="33"/>
      <c r="F880" s="33">
        <v>5803</v>
      </c>
      <c r="G880" s="33" t="s">
        <v>3096</v>
      </c>
      <c r="H880" s="33" t="s">
        <v>1445</v>
      </c>
      <c r="I880" s="33">
        <v>197910</v>
      </c>
      <c r="J880" s="34">
        <v>1381486</v>
      </c>
      <c r="K880" s="35">
        <v>0</v>
      </c>
      <c r="L880" s="36">
        <v>10</v>
      </c>
      <c r="M880" s="37">
        <v>3600000</v>
      </c>
      <c r="N880" s="38">
        <v>584000</v>
      </c>
      <c r="O880" s="19" t="s">
        <v>3097</v>
      </c>
      <c r="P880" s="172">
        <f t="shared" si="26"/>
        <v>584000</v>
      </c>
      <c r="Q880" s="135">
        <f t="shared" si="27"/>
        <v>4866.666666666667</v>
      </c>
    </row>
    <row r="881" spans="1:17" x14ac:dyDescent="0.3">
      <c r="A881" s="19">
        <v>95</v>
      </c>
      <c r="B881" s="31" t="s">
        <v>3098</v>
      </c>
      <c r="C881" s="32" t="s">
        <v>3099</v>
      </c>
      <c r="D881" s="24" t="s">
        <v>1442</v>
      </c>
      <c r="E881" s="33"/>
      <c r="F881" s="33">
        <v>5803</v>
      </c>
      <c r="G881" s="33" t="s">
        <v>3096</v>
      </c>
      <c r="H881" s="33" t="s">
        <v>1445</v>
      </c>
      <c r="I881" s="33">
        <v>197212</v>
      </c>
      <c r="J881" s="34">
        <v>187443</v>
      </c>
      <c r="K881" s="35">
        <v>0</v>
      </c>
      <c r="L881" s="36">
        <v>10</v>
      </c>
      <c r="M881" s="37">
        <v>1300000</v>
      </c>
      <c r="N881" s="38">
        <v>158000</v>
      </c>
      <c r="O881" s="19" t="s">
        <v>3097</v>
      </c>
      <c r="P881" s="172">
        <f t="shared" si="26"/>
        <v>158000</v>
      </c>
      <c r="Q881" s="135">
        <f t="shared" si="27"/>
        <v>1316.6666666666667</v>
      </c>
    </row>
    <row r="882" spans="1:17" x14ac:dyDescent="0.3">
      <c r="A882" s="19">
        <v>356</v>
      </c>
      <c r="B882" s="31" t="s">
        <v>3100</v>
      </c>
      <c r="C882" s="32" t="s">
        <v>3101</v>
      </c>
      <c r="D882" s="24" t="s">
        <v>1442</v>
      </c>
      <c r="E882" s="33"/>
      <c r="F882" s="33">
        <v>5803</v>
      </c>
      <c r="G882" s="33" t="s">
        <v>3096</v>
      </c>
      <c r="H882" s="33" t="s">
        <v>1445</v>
      </c>
      <c r="I882" s="33">
        <v>201205</v>
      </c>
      <c r="J882" s="34">
        <v>1396653395</v>
      </c>
      <c r="K882" s="35">
        <v>102628800</v>
      </c>
      <c r="L882" s="36">
        <v>28</v>
      </c>
      <c r="M882" s="37">
        <v>1578297401.2933838</v>
      </c>
      <c r="N882" s="38">
        <v>1026288000</v>
      </c>
      <c r="O882" s="19" t="s">
        <v>3097</v>
      </c>
      <c r="P882" s="172">
        <f t="shared" si="26"/>
        <v>923659200</v>
      </c>
      <c r="Q882" s="135">
        <f t="shared" si="27"/>
        <v>2748985.7142857141</v>
      </c>
    </row>
    <row r="883" spans="1:17" x14ac:dyDescent="0.3">
      <c r="A883" s="19">
        <v>378</v>
      </c>
      <c r="B883" s="31" t="s">
        <v>3102</v>
      </c>
      <c r="C883" s="32" t="s">
        <v>3103</v>
      </c>
      <c r="D883" s="24" t="s">
        <v>1442</v>
      </c>
      <c r="E883" s="33"/>
      <c r="F883" s="33">
        <v>5803</v>
      </c>
      <c r="G883" s="33" t="s">
        <v>3096</v>
      </c>
      <c r="H883" s="33" t="s">
        <v>1445</v>
      </c>
      <c r="I883" s="33">
        <v>198409</v>
      </c>
      <c r="J883" s="34">
        <v>2919342</v>
      </c>
      <c r="K883" s="35">
        <v>0</v>
      </c>
      <c r="L883" s="36">
        <v>10</v>
      </c>
      <c r="M883" s="37">
        <v>9000000</v>
      </c>
      <c r="N883" s="38">
        <v>864000</v>
      </c>
      <c r="O883" s="19" t="s">
        <v>3097</v>
      </c>
      <c r="P883" s="172">
        <f t="shared" si="26"/>
        <v>864000</v>
      </c>
      <c r="Q883" s="135">
        <f t="shared" si="27"/>
        <v>7200</v>
      </c>
    </row>
    <row r="884" spans="1:17" ht="13.5" thickBot="1" x14ac:dyDescent="0.35">
      <c r="A884" s="19">
        <v>881</v>
      </c>
      <c r="B884" s="39" t="s">
        <v>3104</v>
      </c>
      <c r="C884" s="40" t="s">
        <v>3105</v>
      </c>
      <c r="D884" s="24" t="s">
        <v>1442</v>
      </c>
      <c r="E884" s="41"/>
      <c r="F884" s="41">
        <v>5803</v>
      </c>
      <c r="G884" s="41" t="s">
        <v>3096</v>
      </c>
      <c r="H884" s="41" t="s">
        <v>1445</v>
      </c>
      <c r="I884" s="41">
        <v>200805</v>
      </c>
      <c r="J884" s="42">
        <v>34896099</v>
      </c>
      <c r="K884" s="43">
        <v>1380800</v>
      </c>
      <c r="L884" s="44">
        <v>24</v>
      </c>
      <c r="M884" s="45">
        <v>33191570.325237677</v>
      </c>
      <c r="N884" s="46">
        <v>13808000</v>
      </c>
      <c r="O884" s="19" t="s">
        <v>3097</v>
      </c>
      <c r="P884" s="172">
        <f t="shared" si="26"/>
        <v>12427200</v>
      </c>
      <c r="Q884" s="135">
        <f t="shared" si="27"/>
        <v>43150</v>
      </c>
    </row>
    <row r="885" spans="1:17" ht="13.5" thickBot="1" x14ac:dyDescent="0.35">
      <c r="B885" s="119" t="s">
        <v>3106</v>
      </c>
      <c r="C885" s="120"/>
      <c r="D885" s="24" t="s">
        <v>1442</v>
      </c>
      <c r="E885" s="121"/>
      <c r="F885" s="121"/>
      <c r="G885" s="121"/>
      <c r="H885" s="121"/>
      <c r="I885" s="121"/>
      <c r="J885" s="122"/>
      <c r="K885" s="123"/>
      <c r="L885" s="124"/>
      <c r="M885" s="125"/>
      <c r="N885" s="126">
        <f>SUM(N880:N884)</f>
        <v>1041702000</v>
      </c>
      <c r="O885" s="126">
        <f>SUM(O880:O884)</f>
        <v>0</v>
      </c>
      <c r="P885" s="126">
        <f>SUM(P880:P884)</f>
        <v>937692400</v>
      </c>
      <c r="Q885" s="126">
        <f>SUM(Q880:Q884)</f>
        <v>2805519.0476190476</v>
      </c>
    </row>
    <row r="886" spans="1:17" x14ac:dyDescent="0.3">
      <c r="A886" s="19">
        <v>3</v>
      </c>
      <c r="B886" s="23" t="s">
        <v>3107</v>
      </c>
      <c r="C886" s="24" t="s">
        <v>3108</v>
      </c>
      <c r="D886" s="24" t="s">
        <v>1442</v>
      </c>
      <c r="E886" s="25" t="s">
        <v>3109</v>
      </c>
      <c r="F886" s="25">
        <v>3010</v>
      </c>
      <c r="G886" s="25" t="s">
        <v>3110</v>
      </c>
      <c r="H886" s="25" t="s">
        <v>1445</v>
      </c>
      <c r="I886" s="25">
        <v>198904</v>
      </c>
      <c r="J886" s="26">
        <v>845236</v>
      </c>
      <c r="K886" s="27">
        <v>2900</v>
      </c>
      <c r="L886" s="28">
        <v>10</v>
      </c>
      <c r="M886" s="29">
        <v>300000</v>
      </c>
      <c r="N886" s="30">
        <v>29000</v>
      </c>
      <c r="O886" s="19" t="s">
        <v>3097</v>
      </c>
      <c r="P886" s="172">
        <f t="shared" si="26"/>
        <v>26100</v>
      </c>
      <c r="Q886" s="135">
        <f t="shared" si="27"/>
        <v>217.5</v>
      </c>
    </row>
    <row r="887" spans="1:17" x14ac:dyDescent="0.3">
      <c r="A887" s="19">
        <v>4</v>
      </c>
      <c r="B887" s="31" t="s">
        <v>3111</v>
      </c>
      <c r="C887" s="32" t="s">
        <v>3112</v>
      </c>
      <c r="D887" s="24" t="s">
        <v>1442</v>
      </c>
      <c r="E887" s="33" t="s">
        <v>3113</v>
      </c>
      <c r="F887" s="33">
        <v>6401</v>
      </c>
      <c r="G887" s="33" t="s">
        <v>3114</v>
      </c>
      <c r="H887" s="33" t="s">
        <v>1445</v>
      </c>
      <c r="I887" s="33">
        <v>199411</v>
      </c>
      <c r="J887" s="34">
        <v>4047274</v>
      </c>
      <c r="K887" s="35">
        <v>2900</v>
      </c>
      <c r="L887" s="36">
        <v>10</v>
      </c>
      <c r="M887" s="37">
        <v>300000</v>
      </c>
      <c r="N887" s="38">
        <v>29000</v>
      </c>
      <c r="O887" s="19" t="s">
        <v>3097</v>
      </c>
      <c r="P887" s="172">
        <f t="shared" si="26"/>
        <v>26100</v>
      </c>
      <c r="Q887" s="135">
        <f t="shared" si="27"/>
        <v>217.5</v>
      </c>
    </row>
    <row r="888" spans="1:17" x14ac:dyDescent="0.3">
      <c r="A888" s="19">
        <v>5</v>
      </c>
      <c r="B888" s="31" t="s">
        <v>3115</v>
      </c>
      <c r="C888" s="32" t="s">
        <v>3116</v>
      </c>
      <c r="D888" s="24" t="s">
        <v>1442</v>
      </c>
      <c r="E888" s="33"/>
      <c r="F888" s="33">
        <v>3010</v>
      </c>
      <c r="G888" s="33" t="s">
        <v>3110</v>
      </c>
      <c r="H888" s="33" t="s">
        <v>1445</v>
      </c>
      <c r="I888" s="33">
        <v>198903</v>
      </c>
      <c r="J888" s="34">
        <v>1219866</v>
      </c>
      <c r="K888" s="35">
        <v>36500</v>
      </c>
      <c r="L888" s="36">
        <v>10</v>
      </c>
      <c r="M888" s="37">
        <v>3800000</v>
      </c>
      <c r="N888" s="38">
        <v>365000</v>
      </c>
      <c r="O888" s="19" t="s">
        <v>3097</v>
      </c>
      <c r="P888" s="172">
        <f t="shared" si="26"/>
        <v>328500</v>
      </c>
      <c r="Q888" s="135">
        <f t="shared" si="27"/>
        <v>2737.5</v>
      </c>
    </row>
    <row r="889" spans="1:17" x14ac:dyDescent="0.3">
      <c r="A889" s="19">
        <v>6</v>
      </c>
      <c r="B889" s="31" t="s">
        <v>3117</v>
      </c>
      <c r="C889" s="32" t="s">
        <v>3116</v>
      </c>
      <c r="D889" s="24" t="s">
        <v>1442</v>
      </c>
      <c r="E889" s="33"/>
      <c r="F889" s="33">
        <v>3010</v>
      </c>
      <c r="G889" s="33" t="s">
        <v>3110</v>
      </c>
      <c r="H889" s="33" t="s">
        <v>1445</v>
      </c>
      <c r="I889" s="33">
        <v>199212</v>
      </c>
      <c r="J889" s="34">
        <v>975106</v>
      </c>
      <c r="K889" s="35">
        <v>36500</v>
      </c>
      <c r="L889" s="36">
        <v>10</v>
      </c>
      <c r="M889" s="37">
        <v>3800000</v>
      </c>
      <c r="N889" s="38">
        <v>365000</v>
      </c>
      <c r="O889" s="19" t="s">
        <v>3097</v>
      </c>
      <c r="P889" s="172">
        <f t="shared" si="26"/>
        <v>328500</v>
      </c>
      <c r="Q889" s="135">
        <f t="shared" si="27"/>
        <v>2737.5</v>
      </c>
    </row>
    <row r="890" spans="1:17" x14ac:dyDescent="0.3">
      <c r="A890" s="19">
        <v>54</v>
      </c>
      <c r="B890" s="31" t="s">
        <v>3118</v>
      </c>
      <c r="C890" s="32" t="s">
        <v>3119</v>
      </c>
      <c r="D890" s="24" t="s">
        <v>1442</v>
      </c>
      <c r="E890" s="33"/>
      <c r="F890" s="33">
        <v>5118</v>
      </c>
      <c r="G890" s="33" t="s">
        <v>3120</v>
      </c>
      <c r="H890" s="33" t="s">
        <v>1445</v>
      </c>
      <c r="I890" s="33">
        <v>196505</v>
      </c>
      <c r="J890" s="34">
        <v>66908</v>
      </c>
      <c r="K890" s="35">
        <v>0</v>
      </c>
      <c r="L890" s="36">
        <v>10</v>
      </c>
      <c r="M890" s="35">
        <v>25000000</v>
      </c>
      <c r="N890" s="38">
        <v>3038000</v>
      </c>
      <c r="O890" s="19" t="s">
        <v>3097</v>
      </c>
      <c r="P890" s="172">
        <f t="shared" si="26"/>
        <v>3038000</v>
      </c>
      <c r="Q890" s="135">
        <f t="shared" si="27"/>
        <v>25316.666666666668</v>
      </c>
    </row>
    <row r="891" spans="1:17" x14ac:dyDescent="0.3">
      <c r="A891" s="19">
        <v>55</v>
      </c>
      <c r="B891" s="31" t="s">
        <v>3121</v>
      </c>
      <c r="C891" s="32" t="s">
        <v>3122</v>
      </c>
      <c r="D891" s="24" t="s">
        <v>1442</v>
      </c>
      <c r="E891" s="33"/>
      <c r="F891" s="33">
        <v>5118</v>
      </c>
      <c r="G891" s="33" t="s">
        <v>3120</v>
      </c>
      <c r="H891" s="33" t="s">
        <v>1445</v>
      </c>
      <c r="I891" s="33">
        <v>196904</v>
      </c>
      <c r="J891" s="34">
        <v>142705</v>
      </c>
      <c r="K891" s="35">
        <v>0</v>
      </c>
      <c r="L891" s="36">
        <v>10</v>
      </c>
      <c r="M891" s="35">
        <v>25000000</v>
      </c>
      <c r="N891" s="38">
        <v>3038000</v>
      </c>
      <c r="O891" s="19" t="s">
        <v>3097</v>
      </c>
      <c r="P891" s="172">
        <f t="shared" si="26"/>
        <v>3038000</v>
      </c>
      <c r="Q891" s="135">
        <f t="shared" si="27"/>
        <v>25316.666666666668</v>
      </c>
    </row>
    <row r="892" spans="1:17" x14ac:dyDescent="0.3">
      <c r="A892" s="19">
        <v>56</v>
      </c>
      <c r="B892" s="31" t="s">
        <v>3123</v>
      </c>
      <c r="C892" s="32" t="s">
        <v>3124</v>
      </c>
      <c r="D892" s="24" t="s">
        <v>1442</v>
      </c>
      <c r="E892" s="33"/>
      <c r="F892" s="33">
        <v>5118</v>
      </c>
      <c r="G892" s="33" t="s">
        <v>3120</v>
      </c>
      <c r="H892" s="33" t="s">
        <v>1445</v>
      </c>
      <c r="I892" s="33">
        <v>196912</v>
      </c>
      <c r="J892" s="34">
        <v>55946</v>
      </c>
      <c r="K892" s="35">
        <v>0</v>
      </c>
      <c r="L892" s="36">
        <v>10</v>
      </c>
      <c r="M892" s="35">
        <v>25000000</v>
      </c>
      <c r="N892" s="38">
        <v>3038000</v>
      </c>
      <c r="O892" s="19" t="s">
        <v>3097</v>
      </c>
      <c r="P892" s="172">
        <f t="shared" si="26"/>
        <v>3038000</v>
      </c>
      <c r="Q892" s="135">
        <f t="shared" si="27"/>
        <v>25316.666666666668</v>
      </c>
    </row>
    <row r="893" spans="1:17" x14ac:dyDescent="0.3">
      <c r="A893" s="19">
        <v>57</v>
      </c>
      <c r="B893" s="31" t="s">
        <v>3125</v>
      </c>
      <c r="C893" s="32" t="s">
        <v>3126</v>
      </c>
      <c r="D893" s="24" t="s">
        <v>1442</v>
      </c>
      <c r="E893" s="33"/>
      <c r="F893" s="33">
        <v>5118</v>
      </c>
      <c r="G893" s="33" t="s">
        <v>3120</v>
      </c>
      <c r="H893" s="33" t="s">
        <v>1445</v>
      </c>
      <c r="I893" s="33">
        <v>196505</v>
      </c>
      <c r="J893" s="34">
        <v>55660</v>
      </c>
      <c r="K893" s="35">
        <v>0</v>
      </c>
      <c r="L893" s="36">
        <v>10</v>
      </c>
      <c r="M893" s="35">
        <v>25000000</v>
      </c>
      <c r="N893" s="38">
        <v>3038000</v>
      </c>
      <c r="O893" s="19" t="s">
        <v>3097</v>
      </c>
      <c r="P893" s="172">
        <f t="shared" si="26"/>
        <v>3038000</v>
      </c>
      <c r="Q893" s="135">
        <f t="shared" si="27"/>
        <v>25316.666666666668</v>
      </c>
    </row>
    <row r="894" spans="1:17" x14ac:dyDescent="0.3">
      <c r="A894" s="19">
        <v>58</v>
      </c>
      <c r="B894" s="31" t="s">
        <v>3127</v>
      </c>
      <c r="C894" s="32" t="s">
        <v>3128</v>
      </c>
      <c r="D894" s="24" t="s">
        <v>1442</v>
      </c>
      <c r="E894" s="33"/>
      <c r="F894" s="33">
        <v>5118</v>
      </c>
      <c r="G894" s="33" t="s">
        <v>3120</v>
      </c>
      <c r="H894" s="33" t="s">
        <v>1445</v>
      </c>
      <c r="I894" s="33">
        <v>195410</v>
      </c>
      <c r="J894" s="34">
        <v>76998</v>
      </c>
      <c r="K894" s="35">
        <v>0</v>
      </c>
      <c r="L894" s="36">
        <v>10</v>
      </c>
      <c r="M894" s="35">
        <v>25000000</v>
      </c>
      <c r="N894" s="38">
        <v>3038000</v>
      </c>
      <c r="O894" s="19" t="s">
        <v>3097</v>
      </c>
      <c r="P894" s="172">
        <f t="shared" si="26"/>
        <v>3038000</v>
      </c>
      <c r="Q894" s="135">
        <f t="shared" si="27"/>
        <v>25316.666666666668</v>
      </c>
    </row>
    <row r="895" spans="1:17" x14ac:dyDescent="0.3">
      <c r="A895" s="19">
        <v>59</v>
      </c>
      <c r="B895" s="31" t="s">
        <v>3129</v>
      </c>
      <c r="C895" s="32" t="s">
        <v>3130</v>
      </c>
      <c r="D895" s="24" t="s">
        <v>1442</v>
      </c>
      <c r="E895" s="33"/>
      <c r="F895" s="33">
        <v>5118</v>
      </c>
      <c r="G895" s="33" t="s">
        <v>3120</v>
      </c>
      <c r="H895" s="33" t="s">
        <v>1445</v>
      </c>
      <c r="I895" s="33">
        <v>196702</v>
      </c>
      <c r="J895" s="34">
        <v>108343</v>
      </c>
      <c r="K895" s="35">
        <v>0</v>
      </c>
      <c r="L895" s="36">
        <v>10</v>
      </c>
      <c r="M895" s="35">
        <v>25000000</v>
      </c>
      <c r="N895" s="38">
        <v>3038000</v>
      </c>
      <c r="O895" s="19" t="s">
        <v>3097</v>
      </c>
      <c r="P895" s="172">
        <f t="shared" si="26"/>
        <v>3038000</v>
      </c>
      <c r="Q895" s="135">
        <f t="shared" si="27"/>
        <v>25316.666666666668</v>
      </c>
    </row>
    <row r="896" spans="1:17" x14ac:dyDescent="0.3">
      <c r="A896" s="19">
        <v>60</v>
      </c>
      <c r="B896" s="31" t="s">
        <v>3131</v>
      </c>
      <c r="C896" s="32" t="s">
        <v>3132</v>
      </c>
      <c r="D896" s="24" t="s">
        <v>1442</v>
      </c>
      <c r="E896" s="33"/>
      <c r="F896" s="33">
        <v>5118</v>
      </c>
      <c r="G896" s="33" t="s">
        <v>3120</v>
      </c>
      <c r="H896" s="33" t="s">
        <v>1445</v>
      </c>
      <c r="I896" s="33">
        <v>196702</v>
      </c>
      <c r="J896" s="34">
        <v>101087</v>
      </c>
      <c r="K896" s="35">
        <v>0</v>
      </c>
      <c r="L896" s="36">
        <v>10</v>
      </c>
      <c r="M896" s="35">
        <v>25000000</v>
      </c>
      <c r="N896" s="38">
        <v>3038000</v>
      </c>
      <c r="O896" s="19" t="s">
        <v>3097</v>
      </c>
      <c r="P896" s="172">
        <f t="shared" si="26"/>
        <v>3038000</v>
      </c>
      <c r="Q896" s="135">
        <f t="shared" si="27"/>
        <v>25316.666666666668</v>
      </c>
    </row>
    <row r="897" spans="1:17" x14ac:dyDescent="0.3">
      <c r="A897" s="19">
        <v>61</v>
      </c>
      <c r="B897" s="31" t="s">
        <v>3133</v>
      </c>
      <c r="C897" s="32" t="s">
        <v>3134</v>
      </c>
      <c r="D897" s="24" t="s">
        <v>1442</v>
      </c>
      <c r="E897" s="33"/>
      <c r="F897" s="33">
        <v>5118</v>
      </c>
      <c r="G897" s="33" t="s">
        <v>3120</v>
      </c>
      <c r="H897" s="33" t="s">
        <v>1445</v>
      </c>
      <c r="I897" s="33">
        <v>194806</v>
      </c>
      <c r="J897" s="34">
        <v>57301</v>
      </c>
      <c r="K897" s="35">
        <v>0</v>
      </c>
      <c r="L897" s="36">
        <v>10</v>
      </c>
      <c r="M897" s="35">
        <v>35000000</v>
      </c>
      <c r="N897" s="38">
        <v>4253000</v>
      </c>
      <c r="O897" s="19" t="s">
        <v>3097</v>
      </c>
      <c r="P897" s="172">
        <f t="shared" si="26"/>
        <v>4253000</v>
      </c>
      <c r="Q897" s="135">
        <f t="shared" si="27"/>
        <v>35441.666666666664</v>
      </c>
    </row>
    <row r="898" spans="1:17" x14ac:dyDescent="0.3">
      <c r="A898" s="19">
        <v>63</v>
      </c>
      <c r="B898" s="31" t="s">
        <v>3135</v>
      </c>
      <c r="C898" s="32" t="s">
        <v>3136</v>
      </c>
      <c r="D898" s="24" t="s">
        <v>1442</v>
      </c>
      <c r="E898" s="33" t="s">
        <v>1443</v>
      </c>
      <c r="F898" s="33">
        <v>6421</v>
      </c>
      <c r="G898" s="33" t="s">
        <v>3137</v>
      </c>
      <c r="H898" s="33" t="s">
        <v>1445</v>
      </c>
      <c r="I898" s="33">
        <v>200109</v>
      </c>
      <c r="J898" s="34">
        <v>802567</v>
      </c>
      <c r="K898" s="35">
        <v>17400</v>
      </c>
      <c r="L898" s="36">
        <v>17</v>
      </c>
      <c r="M898" s="37">
        <v>903806.49857278785</v>
      </c>
      <c r="N898" s="38">
        <v>174000</v>
      </c>
      <c r="O898" s="19" t="s">
        <v>3097</v>
      </c>
      <c r="P898" s="172">
        <f t="shared" si="26"/>
        <v>156600</v>
      </c>
      <c r="Q898" s="135">
        <f t="shared" si="27"/>
        <v>767.64705882352939</v>
      </c>
    </row>
    <row r="899" spans="1:17" x14ac:dyDescent="0.3">
      <c r="A899" s="19">
        <v>65</v>
      </c>
      <c r="B899" s="31" t="s">
        <v>3138</v>
      </c>
      <c r="C899" s="32" t="s">
        <v>3139</v>
      </c>
      <c r="D899" s="24" t="s">
        <v>1442</v>
      </c>
      <c r="E899" s="33" t="s">
        <v>3140</v>
      </c>
      <c r="F899" s="33">
        <v>8004</v>
      </c>
      <c r="G899" s="33" t="s">
        <v>3141</v>
      </c>
      <c r="H899" s="33" t="s">
        <v>1445</v>
      </c>
      <c r="I899" s="33">
        <v>200704</v>
      </c>
      <c r="J899" s="34">
        <v>222720</v>
      </c>
      <c r="K899" s="35">
        <v>9400</v>
      </c>
      <c r="L899" s="36">
        <v>23</v>
      </c>
      <c r="M899" s="37">
        <v>244479.51716333456</v>
      </c>
      <c r="N899" s="38">
        <v>94000</v>
      </c>
      <c r="O899" s="19" t="s">
        <v>3097</v>
      </c>
      <c r="P899" s="172">
        <f t="shared" ref="P899:P962" si="28">+(N899-K899)</f>
        <v>84600</v>
      </c>
      <c r="Q899" s="135">
        <f t="shared" ref="Q899:Q962" si="29">+(P899/L899)/12</f>
        <v>306.52173913043481</v>
      </c>
    </row>
    <row r="900" spans="1:17" x14ac:dyDescent="0.3">
      <c r="A900" s="19">
        <v>66</v>
      </c>
      <c r="B900" s="31" t="s">
        <v>3142</v>
      </c>
      <c r="C900" s="32" t="s">
        <v>3143</v>
      </c>
      <c r="D900" s="24" t="s">
        <v>1442</v>
      </c>
      <c r="E900" s="33" t="s">
        <v>3144</v>
      </c>
      <c r="F900" s="33">
        <v>6401</v>
      </c>
      <c r="G900" s="33" t="s">
        <v>3114</v>
      </c>
      <c r="H900" s="33" t="s">
        <v>1445</v>
      </c>
      <c r="I900" s="33">
        <v>199602</v>
      </c>
      <c r="J900" s="34">
        <v>13138389</v>
      </c>
      <c r="K900" s="35">
        <v>26000</v>
      </c>
      <c r="L900" s="36">
        <v>12</v>
      </c>
      <c r="M900" s="37">
        <v>2700000</v>
      </c>
      <c r="N900" s="38">
        <v>260000</v>
      </c>
      <c r="O900" s="19" t="s">
        <v>3097</v>
      </c>
      <c r="P900" s="172">
        <f t="shared" si="28"/>
        <v>234000</v>
      </c>
      <c r="Q900" s="135">
        <f t="shared" si="29"/>
        <v>1625</v>
      </c>
    </row>
    <row r="901" spans="1:17" x14ac:dyDescent="0.3">
      <c r="A901" s="19">
        <v>70</v>
      </c>
      <c r="B901" s="31" t="s">
        <v>3145</v>
      </c>
      <c r="C901" s="32" t="s">
        <v>3146</v>
      </c>
      <c r="D901" s="24" t="s">
        <v>1442</v>
      </c>
      <c r="E901" s="33"/>
      <c r="F901" s="33">
        <v>4313</v>
      </c>
      <c r="G901" s="33" t="s">
        <v>3147</v>
      </c>
      <c r="H901" s="33" t="s">
        <v>3148</v>
      </c>
      <c r="I901" s="33">
        <v>199002</v>
      </c>
      <c r="J901" s="34">
        <v>38447</v>
      </c>
      <c r="K901" s="35">
        <v>2300</v>
      </c>
      <c r="L901" s="36">
        <v>10</v>
      </c>
      <c r="M901" s="37">
        <v>236064.43127670424</v>
      </c>
      <c r="N901" s="38">
        <v>23000</v>
      </c>
      <c r="O901" s="19" t="s">
        <v>3097</v>
      </c>
      <c r="P901" s="172">
        <f t="shared" si="28"/>
        <v>20700</v>
      </c>
      <c r="Q901" s="135">
        <f t="shared" si="29"/>
        <v>172.5</v>
      </c>
    </row>
    <row r="902" spans="1:17" x14ac:dyDescent="0.3">
      <c r="A902" s="19">
        <v>71</v>
      </c>
      <c r="B902" s="31" t="s">
        <v>3149</v>
      </c>
      <c r="C902" s="32" t="s">
        <v>3146</v>
      </c>
      <c r="D902" s="24" t="s">
        <v>1442</v>
      </c>
      <c r="E902" s="33"/>
      <c r="F902" s="33">
        <v>4313</v>
      </c>
      <c r="G902" s="33" t="s">
        <v>3147</v>
      </c>
      <c r="H902" s="33" t="s">
        <v>3148</v>
      </c>
      <c r="I902" s="33">
        <v>199002</v>
      </c>
      <c r="J902" s="34">
        <v>38447</v>
      </c>
      <c r="K902" s="35">
        <v>2300</v>
      </c>
      <c r="L902" s="36">
        <v>10</v>
      </c>
      <c r="M902" s="37">
        <v>236064.43127670424</v>
      </c>
      <c r="N902" s="38">
        <v>23000</v>
      </c>
      <c r="O902" s="19" t="s">
        <v>3097</v>
      </c>
      <c r="P902" s="172">
        <f t="shared" si="28"/>
        <v>20700</v>
      </c>
      <c r="Q902" s="135">
        <f t="shared" si="29"/>
        <v>172.5</v>
      </c>
    </row>
    <row r="903" spans="1:17" x14ac:dyDescent="0.3">
      <c r="A903" s="19">
        <v>74</v>
      </c>
      <c r="B903" s="31" t="s">
        <v>3150</v>
      </c>
      <c r="C903" s="32" t="s">
        <v>3151</v>
      </c>
      <c r="D903" s="24" t="s">
        <v>1442</v>
      </c>
      <c r="E903" s="33"/>
      <c r="F903" s="33">
        <v>6401</v>
      </c>
      <c r="G903" s="33" t="s">
        <v>3114</v>
      </c>
      <c r="H903" s="33" t="s">
        <v>1445</v>
      </c>
      <c r="I903" s="33">
        <v>200609</v>
      </c>
      <c r="J903" s="34">
        <v>436610</v>
      </c>
      <c r="K903" s="35">
        <v>15600</v>
      </c>
      <c r="L903" s="36">
        <v>22</v>
      </c>
      <c r="M903" s="37">
        <v>442657.5864641167</v>
      </c>
      <c r="N903" s="38">
        <v>156000</v>
      </c>
      <c r="O903" s="19" t="s">
        <v>3097</v>
      </c>
      <c r="P903" s="172">
        <f t="shared" si="28"/>
        <v>140400</v>
      </c>
      <c r="Q903" s="135">
        <f t="shared" si="29"/>
        <v>531.81818181818187</v>
      </c>
    </row>
    <row r="904" spans="1:17" x14ac:dyDescent="0.3">
      <c r="A904" s="19">
        <v>77</v>
      </c>
      <c r="B904" s="31" t="s">
        <v>3152</v>
      </c>
      <c r="C904" s="32" t="s">
        <v>3153</v>
      </c>
      <c r="D904" s="24" t="s">
        <v>1442</v>
      </c>
      <c r="E904" s="33" t="s">
        <v>2196</v>
      </c>
      <c r="F904" s="33">
        <v>4325</v>
      </c>
      <c r="G904" s="33" t="s">
        <v>3154</v>
      </c>
      <c r="H904" s="33" t="s">
        <v>3155</v>
      </c>
      <c r="I904" s="33">
        <v>200208</v>
      </c>
      <c r="J904" s="34">
        <v>1977271</v>
      </c>
      <c r="K904" s="35">
        <v>39300</v>
      </c>
      <c r="L904" s="36">
        <v>18</v>
      </c>
      <c r="M904" s="37">
        <v>1754068.0187378481</v>
      </c>
      <c r="N904" s="38">
        <v>393000</v>
      </c>
      <c r="O904" s="19" t="s">
        <v>3097</v>
      </c>
      <c r="P904" s="172">
        <f t="shared" si="28"/>
        <v>353700</v>
      </c>
      <c r="Q904" s="135">
        <f t="shared" si="29"/>
        <v>1637.5</v>
      </c>
    </row>
    <row r="905" spans="1:17" x14ac:dyDescent="0.3">
      <c r="A905" s="19">
        <v>79</v>
      </c>
      <c r="B905" s="31" t="s">
        <v>3156</v>
      </c>
      <c r="C905" s="32" t="s">
        <v>3157</v>
      </c>
      <c r="D905" s="24" t="s">
        <v>1442</v>
      </c>
      <c r="E905" s="33"/>
      <c r="F905" s="33">
        <v>8014</v>
      </c>
      <c r="G905" s="33" t="s">
        <v>3158</v>
      </c>
      <c r="H905" s="33" t="s">
        <v>1445</v>
      </c>
      <c r="I905" s="33">
        <v>195306</v>
      </c>
      <c r="J905" s="34">
        <v>11000</v>
      </c>
      <c r="K905" s="35">
        <v>0</v>
      </c>
      <c r="L905" s="36">
        <v>10</v>
      </c>
      <c r="M905" s="35">
        <v>1500000</v>
      </c>
      <c r="N905" s="38">
        <v>183000</v>
      </c>
      <c r="O905" s="19" t="s">
        <v>3097</v>
      </c>
      <c r="P905" s="172">
        <f t="shared" si="28"/>
        <v>183000</v>
      </c>
      <c r="Q905" s="135">
        <f t="shared" si="29"/>
        <v>1525</v>
      </c>
    </row>
    <row r="906" spans="1:17" x14ac:dyDescent="0.3">
      <c r="A906" s="19">
        <v>91</v>
      </c>
      <c r="B906" s="31" t="s">
        <v>3159</v>
      </c>
      <c r="C906" s="32" t="s">
        <v>3160</v>
      </c>
      <c r="D906" s="24" t="s">
        <v>1442</v>
      </c>
      <c r="E906" s="33"/>
      <c r="F906" s="33">
        <v>4325</v>
      </c>
      <c r="G906" s="33" t="s">
        <v>3154</v>
      </c>
      <c r="H906" s="33" t="s">
        <v>3155</v>
      </c>
      <c r="I906" s="33">
        <v>199610</v>
      </c>
      <c r="J906" s="34">
        <v>702983</v>
      </c>
      <c r="K906" s="35">
        <v>19600</v>
      </c>
      <c r="L906" s="36">
        <v>12</v>
      </c>
      <c r="M906" s="37">
        <v>2034693.1867913271</v>
      </c>
      <c r="N906" s="38">
        <v>196000</v>
      </c>
      <c r="O906" s="19" t="s">
        <v>3097</v>
      </c>
      <c r="P906" s="172">
        <f t="shared" si="28"/>
        <v>176400</v>
      </c>
      <c r="Q906" s="135">
        <f t="shared" si="29"/>
        <v>1225</v>
      </c>
    </row>
    <row r="907" spans="1:17" x14ac:dyDescent="0.3">
      <c r="A907" s="19">
        <v>92</v>
      </c>
      <c r="B907" s="31" t="s">
        <v>3161</v>
      </c>
      <c r="C907" s="32" t="s">
        <v>3162</v>
      </c>
      <c r="D907" s="24" t="s">
        <v>1442</v>
      </c>
      <c r="E907" s="33"/>
      <c r="F907" s="33">
        <v>4316</v>
      </c>
      <c r="G907" s="33" t="s">
        <v>3163</v>
      </c>
      <c r="H907" s="33" t="s">
        <v>3155</v>
      </c>
      <c r="I907" s="33">
        <v>199905</v>
      </c>
      <c r="J907" s="34">
        <v>1285958</v>
      </c>
      <c r="K907" s="35">
        <v>23400</v>
      </c>
      <c r="L907" s="36">
        <v>15</v>
      </c>
      <c r="M907" s="37">
        <v>1820430.1636176771</v>
      </c>
      <c r="N907" s="38">
        <v>234000</v>
      </c>
      <c r="O907" s="19" t="s">
        <v>3097</v>
      </c>
      <c r="P907" s="172">
        <f t="shared" si="28"/>
        <v>210600</v>
      </c>
      <c r="Q907" s="135">
        <f t="shared" si="29"/>
        <v>1170</v>
      </c>
    </row>
    <row r="908" spans="1:17" ht="26" x14ac:dyDescent="0.3">
      <c r="A908" s="19">
        <v>94</v>
      </c>
      <c r="B908" s="31" t="s">
        <v>3164</v>
      </c>
      <c r="C908" s="32" t="s">
        <v>3165</v>
      </c>
      <c r="D908" s="24" t="s">
        <v>1442</v>
      </c>
      <c r="E908" s="33" t="s">
        <v>1467</v>
      </c>
      <c r="F908" s="33">
        <v>6401</v>
      </c>
      <c r="G908" s="33" t="s">
        <v>3114</v>
      </c>
      <c r="H908" s="33" t="s">
        <v>1445</v>
      </c>
      <c r="I908" s="33">
        <v>200703</v>
      </c>
      <c r="J908" s="34">
        <v>535000</v>
      </c>
      <c r="K908" s="35">
        <v>22600</v>
      </c>
      <c r="L908" s="36">
        <v>23</v>
      </c>
      <c r="M908" s="37">
        <v>587268.95511127869</v>
      </c>
      <c r="N908" s="38">
        <v>226000</v>
      </c>
      <c r="O908" s="19" t="s">
        <v>3097</v>
      </c>
      <c r="P908" s="172">
        <f t="shared" si="28"/>
        <v>203400</v>
      </c>
      <c r="Q908" s="135">
        <f t="shared" si="29"/>
        <v>736.95652173913049</v>
      </c>
    </row>
    <row r="909" spans="1:17" x14ac:dyDescent="0.3">
      <c r="A909" s="19">
        <v>96</v>
      </c>
      <c r="B909" s="31" t="s">
        <v>3166</v>
      </c>
      <c r="C909" s="32" t="s">
        <v>3167</v>
      </c>
      <c r="D909" s="24" t="s">
        <v>1442</v>
      </c>
      <c r="E909" s="33" t="s">
        <v>1467</v>
      </c>
      <c r="F909" s="33">
        <v>5127</v>
      </c>
      <c r="G909" s="33" t="s">
        <v>3168</v>
      </c>
      <c r="H909" s="33" t="s">
        <v>1445</v>
      </c>
      <c r="I909" s="33">
        <v>200708</v>
      </c>
      <c r="J909" s="34">
        <v>603200</v>
      </c>
      <c r="K909" s="35">
        <v>25500</v>
      </c>
      <c r="L909" s="36">
        <v>23</v>
      </c>
      <c r="M909" s="37">
        <v>662132.02565069788</v>
      </c>
      <c r="N909" s="38">
        <v>255000</v>
      </c>
      <c r="O909" s="19" t="s">
        <v>3097</v>
      </c>
      <c r="P909" s="172">
        <f t="shared" si="28"/>
        <v>229500</v>
      </c>
      <c r="Q909" s="135">
        <f t="shared" si="29"/>
        <v>831.52173913043487</v>
      </c>
    </row>
    <row r="910" spans="1:17" x14ac:dyDescent="0.3">
      <c r="A910" s="19">
        <v>98</v>
      </c>
      <c r="B910" s="31" t="s">
        <v>3169</v>
      </c>
      <c r="C910" s="32" t="s">
        <v>3170</v>
      </c>
      <c r="D910" s="24" t="s">
        <v>1442</v>
      </c>
      <c r="E910" s="33"/>
      <c r="F910" s="33">
        <v>4316</v>
      </c>
      <c r="G910" s="33" t="s">
        <v>3163</v>
      </c>
      <c r="H910" s="33" t="s">
        <v>3155</v>
      </c>
      <c r="I910" s="33">
        <v>198911</v>
      </c>
      <c r="J910" s="34">
        <v>528906</v>
      </c>
      <c r="K910" s="35">
        <v>19200</v>
      </c>
      <c r="L910" s="36">
        <v>10</v>
      </c>
      <c r="M910" s="37">
        <v>2000000</v>
      </c>
      <c r="N910" s="38">
        <v>192000</v>
      </c>
      <c r="O910" s="19" t="s">
        <v>3097</v>
      </c>
      <c r="P910" s="172">
        <f t="shared" si="28"/>
        <v>172800</v>
      </c>
      <c r="Q910" s="135">
        <f t="shared" si="29"/>
        <v>1440</v>
      </c>
    </row>
    <row r="911" spans="1:17" x14ac:dyDescent="0.3">
      <c r="A911" s="19">
        <v>101</v>
      </c>
      <c r="B911" s="31" t="s">
        <v>3171</v>
      </c>
      <c r="C911" s="32" t="s">
        <v>3172</v>
      </c>
      <c r="D911" s="24" t="s">
        <v>1442</v>
      </c>
      <c r="E911" s="33"/>
      <c r="F911" s="33">
        <v>7500</v>
      </c>
      <c r="G911" s="33" t="s">
        <v>3173</v>
      </c>
      <c r="H911" s="33" t="s">
        <v>1445</v>
      </c>
      <c r="I911" s="33">
        <v>197412</v>
      </c>
      <c r="J911" s="34">
        <v>10974139</v>
      </c>
      <c r="K911" s="35">
        <v>0</v>
      </c>
      <c r="L911" s="36">
        <v>10</v>
      </c>
      <c r="M911" s="37">
        <v>60000000</v>
      </c>
      <c r="N911" s="38">
        <v>7290000</v>
      </c>
      <c r="O911" s="19" t="s">
        <v>3097</v>
      </c>
      <c r="P911" s="172">
        <f t="shared" si="28"/>
        <v>7290000</v>
      </c>
      <c r="Q911" s="135">
        <f t="shared" si="29"/>
        <v>60750</v>
      </c>
    </row>
    <row r="912" spans="1:17" x14ac:dyDescent="0.3">
      <c r="A912" s="19">
        <v>102</v>
      </c>
      <c r="B912" s="31" t="s">
        <v>3174</v>
      </c>
      <c r="C912" s="32" t="s">
        <v>3175</v>
      </c>
      <c r="D912" s="24" t="s">
        <v>1442</v>
      </c>
      <c r="E912" s="33" t="s">
        <v>1467</v>
      </c>
      <c r="F912" s="33">
        <v>4316</v>
      </c>
      <c r="G912" s="33" t="s">
        <v>3163</v>
      </c>
      <c r="H912" s="33" t="s">
        <v>3155</v>
      </c>
      <c r="I912" s="33">
        <v>199003</v>
      </c>
      <c r="J912" s="34">
        <v>1171902</v>
      </c>
      <c r="K912" s="35">
        <v>32700</v>
      </c>
      <c r="L912" s="36">
        <v>10</v>
      </c>
      <c r="M912" s="37">
        <v>3400000</v>
      </c>
      <c r="N912" s="38">
        <v>327000</v>
      </c>
      <c r="O912" s="19" t="s">
        <v>3097</v>
      </c>
      <c r="P912" s="172">
        <f t="shared" si="28"/>
        <v>294300</v>
      </c>
      <c r="Q912" s="135">
        <f t="shared" si="29"/>
        <v>2452.5</v>
      </c>
    </row>
    <row r="913" spans="1:17" x14ac:dyDescent="0.3">
      <c r="A913" s="19">
        <v>103</v>
      </c>
      <c r="B913" s="31" t="s">
        <v>3176</v>
      </c>
      <c r="C913" s="32" t="s">
        <v>3177</v>
      </c>
      <c r="D913" s="24" t="s">
        <v>1442</v>
      </c>
      <c r="E913" s="33"/>
      <c r="F913" s="33">
        <v>4313</v>
      </c>
      <c r="G913" s="33" t="s">
        <v>3147</v>
      </c>
      <c r="H913" s="33" t="s">
        <v>3148</v>
      </c>
      <c r="I913" s="33">
        <v>199002</v>
      </c>
      <c r="J913" s="34">
        <v>550511</v>
      </c>
      <c r="K913" s="35">
        <v>19600</v>
      </c>
      <c r="L913" s="36">
        <v>10</v>
      </c>
      <c r="M913" s="37">
        <v>2034000</v>
      </c>
      <c r="N913" s="38">
        <v>196000</v>
      </c>
      <c r="O913" s="19" t="s">
        <v>3097</v>
      </c>
      <c r="P913" s="172">
        <f t="shared" si="28"/>
        <v>176400</v>
      </c>
      <c r="Q913" s="135">
        <f t="shared" si="29"/>
        <v>1470</v>
      </c>
    </row>
    <row r="914" spans="1:17" x14ac:dyDescent="0.3">
      <c r="A914" s="19">
        <v>104</v>
      </c>
      <c r="B914" s="31" t="s">
        <v>3178</v>
      </c>
      <c r="C914" s="32" t="s">
        <v>3177</v>
      </c>
      <c r="D914" s="24" t="s">
        <v>1442</v>
      </c>
      <c r="E914" s="33"/>
      <c r="F914" s="33">
        <v>4313</v>
      </c>
      <c r="G914" s="33" t="s">
        <v>3147</v>
      </c>
      <c r="H914" s="33" t="s">
        <v>3148</v>
      </c>
      <c r="I914" s="33">
        <v>199002</v>
      </c>
      <c r="J914" s="34">
        <v>550511</v>
      </c>
      <c r="K914" s="35">
        <v>19600</v>
      </c>
      <c r="L914" s="36">
        <v>10</v>
      </c>
      <c r="M914" s="37">
        <v>2034000</v>
      </c>
      <c r="N914" s="38">
        <v>196000</v>
      </c>
      <c r="O914" s="19" t="s">
        <v>3097</v>
      </c>
      <c r="P914" s="172">
        <f t="shared" si="28"/>
        <v>176400</v>
      </c>
      <c r="Q914" s="135">
        <f t="shared" si="29"/>
        <v>1470</v>
      </c>
    </row>
    <row r="915" spans="1:17" x14ac:dyDescent="0.3">
      <c r="A915" s="19">
        <v>105</v>
      </c>
      <c r="B915" s="31" t="s">
        <v>3179</v>
      </c>
      <c r="C915" s="32" t="s">
        <v>3177</v>
      </c>
      <c r="D915" s="24" t="s">
        <v>1442</v>
      </c>
      <c r="E915" s="33"/>
      <c r="F915" s="33">
        <v>3002</v>
      </c>
      <c r="G915" s="33" t="s">
        <v>3180</v>
      </c>
      <c r="H915" s="33" t="s">
        <v>1445</v>
      </c>
      <c r="I915" s="33">
        <v>199009</v>
      </c>
      <c r="J915" s="34">
        <v>702098</v>
      </c>
      <c r="K915" s="35">
        <v>19600</v>
      </c>
      <c r="L915" s="36">
        <v>10</v>
      </c>
      <c r="M915" s="37">
        <v>2034693</v>
      </c>
      <c r="N915" s="38">
        <v>196000</v>
      </c>
      <c r="O915" s="19" t="s">
        <v>3097</v>
      </c>
      <c r="P915" s="172">
        <f t="shared" si="28"/>
        <v>176400</v>
      </c>
      <c r="Q915" s="135">
        <f t="shared" si="29"/>
        <v>1470</v>
      </c>
    </row>
    <row r="916" spans="1:17" x14ac:dyDescent="0.3">
      <c r="A916" s="19">
        <v>106</v>
      </c>
      <c r="B916" s="31" t="s">
        <v>3181</v>
      </c>
      <c r="C916" s="32" t="s">
        <v>3182</v>
      </c>
      <c r="D916" s="24" t="s">
        <v>1442</v>
      </c>
      <c r="E916" s="33"/>
      <c r="F916" s="33">
        <v>4316</v>
      </c>
      <c r="G916" s="33" t="s">
        <v>3163</v>
      </c>
      <c r="H916" s="33" t="s">
        <v>3155</v>
      </c>
      <c r="I916" s="33">
        <v>201202</v>
      </c>
      <c r="J916" s="34">
        <v>2400000</v>
      </c>
      <c r="K916" s="35">
        <v>147600</v>
      </c>
      <c r="L916" s="36">
        <v>28</v>
      </c>
      <c r="M916" s="37">
        <v>2712135.8646782376</v>
      </c>
      <c r="N916" s="38">
        <v>1476000</v>
      </c>
      <c r="O916" s="19" t="s">
        <v>3097</v>
      </c>
      <c r="P916" s="172">
        <f t="shared" si="28"/>
        <v>1328400</v>
      </c>
      <c r="Q916" s="135">
        <f t="shared" si="29"/>
        <v>3953.5714285714289</v>
      </c>
    </row>
    <row r="917" spans="1:17" x14ac:dyDescent="0.3">
      <c r="A917" s="19">
        <v>107</v>
      </c>
      <c r="B917" s="31" t="s">
        <v>3183</v>
      </c>
      <c r="C917" s="32" t="s">
        <v>3182</v>
      </c>
      <c r="D917" s="24" t="s">
        <v>1442</v>
      </c>
      <c r="E917" s="33"/>
      <c r="F917" s="33">
        <v>4324</v>
      </c>
      <c r="G917" s="33" t="s">
        <v>3184</v>
      </c>
      <c r="H917" s="33" t="s">
        <v>3155</v>
      </c>
      <c r="I917" s="33">
        <v>201202</v>
      </c>
      <c r="J917" s="34">
        <v>2400000</v>
      </c>
      <c r="K917" s="35">
        <v>147600</v>
      </c>
      <c r="L917" s="36">
        <v>28</v>
      </c>
      <c r="M917" s="37">
        <v>2712135.8646782376</v>
      </c>
      <c r="N917" s="38">
        <v>1476000</v>
      </c>
      <c r="O917" s="19" t="s">
        <v>3097</v>
      </c>
      <c r="P917" s="172">
        <f t="shared" si="28"/>
        <v>1328400</v>
      </c>
      <c r="Q917" s="135">
        <f t="shared" si="29"/>
        <v>3953.5714285714289</v>
      </c>
    </row>
    <row r="918" spans="1:17" x14ac:dyDescent="0.3">
      <c r="A918" s="19">
        <v>108</v>
      </c>
      <c r="B918" s="31" t="s">
        <v>3185</v>
      </c>
      <c r="C918" s="32" t="s">
        <v>3182</v>
      </c>
      <c r="D918" s="24" t="s">
        <v>1442</v>
      </c>
      <c r="E918" s="33"/>
      <c r="F918" s="33">
        <v>4325</v>
      </c>
      <c r="G918" s="33" t="s">
        <v>3154</v>
      </c>
      <c r="H918" s="33" t="s">
        <v>3155</v>
      </c>
      <c r="I918" s="33">
        <v>201202</v>
      </c>
      <c r="J918" s="34">
        <v>2400000</v>
      </c>
      <c r="K918" s="35">
        <v>147600</v>
      </c>
      <c r="L918" s="36">
        <v>28</v>
      </c>
      <c r="M918" s="37">
        <v>2712135.8646782376</v>
      </c>
      <c r="N918" s="38">
        <v>1476000</v>
      </c>
      <c r="O918" s="19" t="s">
        <v>3097</v>
      </c>
      <c r="P918" s="172">
        <f t="shared" si="28"/>
        <v>1328400</v>
      </c>
      <c r="Q918" s="135">
        <f t="shared" si="29"/>
        <v>3953.5714285714289</v>
      </c>
    </row>
    <row r="919" spans="1:17" x14ac:dyDescent="0.3">
      <c r="A919" s="19">
        <v>112</v>
      </c>
      <c r="B919" s="31" t="s">
        <v>3186</v>
      </c>
      <c r="C919" s="32" t="s">
        <v>3187</v>
      </c>
      <c r="D919" s="24" t="s">
        <v>1442</v>
      </c>
      <c r="E919" s="33"/>
      <c r="F919" s="33">
        <v>4317</v>
      </c>
      <c r="G919" s="33" t="s">
        <v>3188</v>
      </c>
      <c r="H919" s="33" t="s">
        <v>3155</v>
      </c>
      <c r="I919" s="33">
        <v>200010</v>
      </c>
      <c r="J919" s="34">
        <v>7878876</v>
      </c>
      <c r="K919" s="35">
        <v>96000</v>
      </c>
      <c r="L919" s="36">
        <v>16</v>
      </c>
      <c r="M919" s="37">
        <v>6000000</v>
      </c>
      <c r="N919" s="38">
        <v>960000</v>
      </c>
      <c r="O919" s="19" t="s">
        <v>3097</v>
      </c>
      <c r="P919" s="172">
        <f t="shared" si="28"/>
        <v>864000</v>
      </c>
      <c r="Q919" s="135">
        <f t="shared" si="29"/>
        <v>4500</v>
      </c>
    </row>
    <row r="920" spans="1:17" x14ac:dyDescent="0.3">
      <c r="A920" s="19">
        <v>113</v>
      </c>
      <c r="B920" s="31" t="s">
        <v>3189</v>
      </c>
      <c r="C920" s="32" t="s">
        <v>3190</v>
      </c>
      <c r="D920" s="24" t="s">
        <v>1442</v>
      </c>
      <c r="E920" s="33"/>
      <c r="F920" s="33">
        <v>5812</v>
      </c>
      <c r="G920" s="33" t="s">
        <v>3191</v>
      </c>
      <c r="H920" s="33" t="s">
        <v>1445</v>
      </c>
      <c r="I920" s="33">
        <v>198809</v>
      </c>
      <c r="J920" s="34">
        <v>69198652</v>
      </c>
      <c r="K920" s="35">
        <v>1219200</v>
      </c>
      <c r="L920" s="36">
        <v>10</v>
      </c>
      <c r="M920" s="37">
        <v>127000000</v>
      </c>
      <c r="N920" s="38">
        <v>12192000</v>
      </c>
      <c r="O920" s="19" t="s">
        <v>3097</v>
      </c>
      <c r="P920" s="172">
        <f t="shared" si="28"/>
        <v>10972800</v>
      </c>
      <c r="Q920" s="135">
        <f t="shared" si="29"/>
        <v>91440</v>
      </c>
    </row>
    <row r="921" spans="1:17" x14ac:dyDescent="0.3">
      <c r="A921" s="19">
        <v>124</v>
      </c>
      <c r="B921" s="31" t="s">
        <v>3192</v>
      </c>
      <c r="C921" s="32" t="s">
        <v>3193</v>
      </c>
      <c r="D921" s="24" t="s">
        <v>1442</v>
      </c>
      <c r="E921" s="33"/>
      <c r="F921" s="33">
        <v>6304</v>
      </c>
      <c r="G921" s="33" t="s">
        <v>3194</v>
      </c>
      <c r="H921" s="33" t="s">
        <v>1445</v>
      </c>
      <c r="I921" s="33">
        <v>198312</v>
      </c>
      <c r="J921" s="34">
        <v>7095040</v>
      </c>
      <c r="K921" s="35">
        <v>0</v>
      </c>
      <c r="L921" s="36">
        <v>10</v>
      </c>
      <c r="M921" s="37">
        <v>280000000</v>
      </c>
      <c r="N921" s="38">
        <v>26880000</v>
      </c>
      <c r="O921" s="19" t="s">
        <v>3097</v>
      </c>
      <c r="P921" s="172">
        <f t="shared" si="28"/>
        <v>26880000</v>
      </c>
      <c r="Q921" s="135">
        <f t="shared" si="29"/>
        <v>224000</v>
      </c>
    </row>
    <row r="922" spans="1:17" x14ac:dyDescent="0.3">
      <c r="A922" s="19">
        <v>125</v>
      </c>
      <c r="B922" s="31" t="s">
        <v>3195</v>
      </c>
      <c r="C922" s="32" t="s">
        <v>3196</v>
      </c>
      <c r="D922" s="24" t="s">
        <v>1442</v>
      </c>
      <c r="E922" s="33"/>
      <c r="F922" s="33">
        <v>6304</v>
      </c>
      <c r="G922" s="33" t="s">
        <v>3194</v>
      </c>
      <c r="H922" s="33" t="s">
        <v>1445</v>
      </c>
      <c r="I922" s="33">
        <v>200906</v>
      </c>
      <c r="J922" s="34">
        <v>269168547</v>
      </c>
      <c r="K922" s="35">
        <v>12588300</v>
      </c>
      <c r="L922" s="36">
        <v>25</v>
      </c>
      <c r="M922" s="37">
        <v>280988772.93553078</v>
      </c>
      <c r="N922" s="38">
        <v>125883000</v>
      </c>
      <c r="O922" s="19" t="s">
        <v>3097</v>
      </c>
      <c r="P922" s="172">
        <f t="shared" si="28"/>
        <v>113294700</v>
      </c>
      <c r="Q922" s="135">
        <f t="shared" si="29"/>
        <v>377649</v>
      </c>
    </row>
    <row r="923" spans="1:17" x14ac:dyDescent="0.3">
      <c r="A923" s="19">
        <v>128</v>
      </c>
      <c r="B923" s="31" t="s">
        <v>3197</v>
      </c>
      <c r="C923" s="32" t="s">
        <v>3198</v>
      </c>
      <c r="D923" s="24" t="s">
        <v>1442</v>
      </c>
      <c r="E923" s="33"/>
      <c r="F923" s="33">
        <v>5127</v>
      </c>
      <c r="G923" s="33" t="s">
        <v>3168</v>
      </c>
      <c r="H923" s="33" t="s">
        <v>1445</v>
      </c>
      <c r="I923" s="33">
        <v>200610</v>
      </c>
      <c r="J923" s="34">
        <v>30453642</v>
      </c>
      <c r="K923" s="35">
        <v>1086900</v>
      </c>
      <c r="L923" s="36">
        <v>22</v>
      </c>
      <c r="M923" s="37">
        <v>30875462.464813583</v>
      </c>
      <c r="N923" s="38">
        <v>10869000</v>
      </c>
      <c r="O923" s="19" t="s">
        <v>3097</v>
      </c>
      <c r="P923" s="172">
        <f t="shared" si="28"/>
        <v>9782100</v>
      </c>
      <c r="Q923" s="135">
        <f t="shared" si="29"/>
        <v>37053.409090909096</v>
      </c>
    </row>
    <row r="924" spans="1:17" x14ac:dyDescent="0.3">
      <c r="A924" s="19">
        <v>129</v>
      </c>
      <c r="B924" s="31" t="s">
        <v>3199</v>
      </c>
      <c r="C924" s="32" t="s">
        <v>3200</v>
      </c>
      <c r="D924" s="24" t="s">
        <v>1442</v>
      </c>
      <c r="E924" s="33"/>
      <c r="F924" s="33">
        <v>5127</v>
      </c>
      <c r="G924" s="33" t="s">
        <v>3168</v>
      </c>
      <c r="H924" s="33" t="s">
        <v>1445</v>
      </c>
      <c r="I924" s="33">
        <v>200610</v>
      </c>
      <c r="J924" s="34">
        <v>30997385</v>
      </c>
      <c r="K924" s="35">
        <v>1106300</v>
      </c>
      <c r="L924" s="36">
        <v>22</v>
      </c>
      <c r="M924" s="37">
        <v>31426736.97533042</v>
      </c>
      <c r="N924" s="38">
        <v>11063000</v>
      </c>
      <c r="O924" s="19" t="s">
        <v>3097</v>
      </c>
      <c r="P924" s="172">
        <f t="shared" si="28"/>
        <v>9956700</v>
      </c>
      <c r="Q924" s="135">
        <f t="shared" si="29"/>
        <v>37714.772727272728</v>
      </c>
    </row>
    <row r="925" spans="1:17" x14ac:dyDescent="0.3">
      <c r="A925" s="19">
        <v>130</v>
      </c>
      <c r="B925" s="31" t="s">
        <v>3201</v>
      </c>
      <c r="C925" s="32" t="s">
        <v>3202</v>
      </c>
      <c r="D925" s="24" t="s">
        <v>1442</v>
      </c>
      <c r="E925" s="33" t="s">
        <v>1790</v>
      </c>
      <c r="F925" s="33">
        <v>5127</v>
      </c>
      <c r="G925" s="33" t="s">
        <v>3168</v>
      </c>
      <c r="H925" s="33" t="s">
        <v>1445</v>
      </c>
      <c r="I925" s="33">
        <v>198301</v>
      </c>
      <c r="J925" s="34">
        <v>2435413</v>
      </c>
      <c r="K925" s="35">
        <v>0</v>
      </c>
      <c r="L925" s="36">
        <v>10</v>
      </c>
      <c r="M925" s="37">
        <v>30000000</v>
      </c>
      <c r="N925" s="38">
        <v>2880000</v>
      </c>
      <c r="O925" s="19" t="s">
        <v>3097</v>
      </c>
      <c r="P925" s="172">
        <f t="shared" si="28"/>
        <v>2880000</v>
      </c>
      <c r="Q925" s="135">
        <f t="shared" si="29"/>
        <v>24000</v>
      </c>
    </row>
    <row r="926" spans="1:17" x14ac:dyDescent="0.3">
      <c r="A926" s="19">
        <v>235</v>
      </c>
      <c r="B926" s="31" t="s">
        <v>3203</v>
      </c>
      <c r="C926" s="32" t="s">
        <v>3204</v>
      </c>
      <c r="D926" s="24" t="s">
        <v>1442</v>
      </c>
      <c r="E926" s="33"/>
      <c r="F926" s="33">
        <v>6401</v>
      </c>
      <c r="G926" s="33" t="s">
        <v>3114</v>
      </c>
      <c r="H926" s="33" t="s">
        <v>1445</v>
      </c>
      <c r="I926" s="33">
        <v>201007</v>
      </c>
      <c r="J926" s="34">
        <v>1484800</v>
      </c>
      <c r="K926" s="35">
        <v>78100</v>
      </c>
      <c r="L926" s="36">
        <v>26</v>
      </c>
      <c r="M926" s="37">
        <v>1625384.2568887868</v>
      </c>
      <c r="N926" s="38">
        <v>781000</v>
      </c>
      <c r="O926" s="19" t="s">
        <v>3097</v>
      </c>
      <c r="P926" s="172">
        <f t="shared" si="28"/>
        <v>702900</v>
      </c>
      <c r="Q926" s="135">
        <f t="shared" si="29"/>
        <v>2252.8846153846152</v>
      </c>
    </row>
    <row r="927" spans="1:17" x14ac:dyDescent="0.3">
      <c r="A927" s="19">
        <v>242</v>
      </c>
      <c r="B927" s="31" t="s">
        <v>3205</v>
      </c>
      <c r="C927" s="32" t="s">
        <v>3206</v>
      </c>
      <c r="D927" s="24" t="s">
        <v>1442</v>
      </c>
      <c r="E927" s="33" t="s">
        <v>3089</v>
      </c>
      <c r="F927" s="33">
        <v>5812</v>
      </c>
      <c r="G927" s="33" t="s">
        <v>3191</v>
      </c>
      <c r="H927" s="33" t="s">
        <v>1445</v>
      </c>
      <c r="I927" s="33">
        <v>201209</v>
      </c>
      <c r="J927" s="34">
        <v>450020499</v>
      </c>
      <c r="K927" s="35">
        <v>27665100</v>
      </c>
      <c r="L927" s="36">
        <v>28</v>
      </c>
      <c r="M927" s="37">
        <v>508548639.65762377</v>
      </c>
      <c r="N927" s="38">
        <v>276651000</v>
      </c>
      <c r="O927" s="19" t="s">
        <v>3097</v>
      </c>
      <c r="P927" s="172">
        <f t="shared" si="28"/>
        <v>248985900</v>
      </c>
      <c r="Q927" s="135">
        <f t="shared" si="29"/>
        <v>741029.4642857142</v>
      </c>
    </row>
    <row r="928" spans="1:17" x14ac:dyDescent="0.3">
      <c r="A928" s="19">
        <v>246</v>
      </c>
      <c r="B928" s="31" t="s">
        <v>3207</v>
      </c>
      <c r="C928" s="32" t="s">
        <v>3208</v>
      </c>
      <c r="D928" s="24" t="s">
        <v>1442</v>
      </c>
      <c r="E928" s="33"/>
      <c r="F928" s="33">
        <v>7421</v>
      </c>
      <c r="G928" s="33" t="s">
        <v>3137</v>
      </c>
      <c r="H928" s="33" t="s">
        <v>1445</v>
      </c>
      <c r="I928" s="33">
        <v>200704</v>
      </c>
      <c r="J928" s="34">
        <v>15094450</v>
      </c>
      <c r="K928" s="35">
        <v>636300</v>
      </c>
      <c r="L928" s="36">
        <v>23</v>
      </c>
      <c r="M928" s="37">
        <v>16569162.391550357</v>
      </c>
      <c r="N928" s="38">
        <v>6363000</v>
      </c>
      <c r="O928" s="19" t="s">
        <v>3097</v>
      </c>
      <c r="P928" s="172">
        <f t="shared" si="28"/>
        <v>5726700</v>
      </c>
      <c r="Q928" s="135">
        <f t="shared" si="29"/>
        <v>20748.91304347826</v>
      </c>
    </row>
    <row r="929" spans="1:17" x14ac:dyDescent="0.3">
      <c r="A929" s="19">
        <v>247</v>
      </c>
      <c r="B929" s="31" t="s">
        <v>3209</v>
      </c>
      <c r="C929" s="32" t="s">
        <v>3210</v>
      </c>
      <c r="D929" s="24" t="s">
        <v>1442</v>
      </c>
      <c r="E929" s="33"/>
      <c r="F929" s="33">
        <v>4301</v>
      </c>
      <c r="G929" s="33" t="s">
        <v>3211</v>
      </c>
      <c r="H929" s="33" t="s">
        <v>1445</v>
      </c>
      <c r="I929" s="33">
        <v>201206</v>
      </c>
      <c r="J929" s="34">
        <v>1000000</v>
      </c>
      <c r="K929" s="35">
        <v>69200</v>
      </c>
      <c r="L929" s="36">
        <v>28</v>
      </c>
      <c r="M929" s="37">
        <v>1130056.6102825988</v>
      </c>
      <c r="N929" s="38">
        <v>692000</v>
      </c>
      <c r="O929" s="19" t="s">
        <v>3097</v>
      </c>
      <c r="P929" s="172">
        <f t="shared" si="28"/>
        <v>622800</v>
      </c>
      <c r="Q929" s="135">
        <f t="shared" si="29"/>
        <v>1853.5714285714284</v>
      </c>
    </row>
    <row r="930" spans="1:17" x14ac:dyDescent="0.3">
      <c r="A930" s="19">
        <v>248</v>
      </c>
      <c r="B930" s="31" t="s">
        <v>3212</v>
      </c>
      <c r="C930" s="32" t="s">
        <v>3213</v>
      </c>
      <c r="D930" s="24" t="s">
        <v>1442</v>
      </c>
      <c r="E930" s="33"/>
      <c r="F930" s="33">
        <v>4325</v>
      </c>
      <c r="G930" s="33" t="s">
        <v>3154</v>
      </c>
      <c r="H930" s="33" t="s">
        <v>3155</v>
      </c>
      <c r="I930" s="33">
        <v>201212</v>
      </c>
      <c r="J930" s="34">
        <v>4099000</v>
      </c>
      <c r="K930" s="35">
        <v>283500</v>
      </c>
      <c r="L930" s="36">
        <v>28</v>
      </c>
      <c r="M930" s="37">
        <v>4632102.0455483729</v>
      </c>
      <c r="N930" s="38">
        <v>2835000</v>
      </c>
      <c r="O930" s="19" t="s">
        <v>3097</v>
      </c>
      <c r="P930" s="172">
        <f t="shared" si="28"/>
        <v>2551500</v>
      </c>
      <c r="Q930" s="135">
        <f t="shared" si="29"/>
        <v>7593.75</v>
      </c>
    </row>
    <row r="931" spans="1:17" x14ac:dyDescent="0.3">
      <c r="A931" s="19">
        <v>249</v>
      </c>
      <c r="B931" s="31" t="s">
        <v>3214</v>
      </c>
      <c r="C931" s="32" t="s">
        <v>3215</v>
      </c>
      <c r="D931" s="24" t="s">
        <v>1442</v>
      </c>
      <c r="E931" s="33"/>
      <c r="F931" s="33">
        <v>3002</v>
      </c>
      <c r="G931" s="33" t="s">
        <v>3180</v>
      </c>
      <c r="H931" s="33" t="s">
        <v>1445</v>
      </c>
      <c r="I931" s="33">
        <v>201310</v>
      </c>
      <c r="J931" s="34">
        <v>57601894</v>
      </c>
      <c r="K931" s="35">
        <v>3795700</v>
      </c>
      <c r="L931" s="36">
        <v>29</v>
      </c>
      <c r="M931" s="37">
        <v>58575562.506085128</v>
      </c>
      <c r="N931" s="38">
        <v>37957000</v>
      </c>
      <c r="O931" s="19" t="s">
        <v>3097</v>
      </c>
      <c r="P931" s="172">
        <f t="shared" si="28"/>
        <v>34161300</v>
      </c>
      <c r="Q931" s="135">
        <f t="shared" si="29"/>
        <v>98164.655172413797</v>
      </c>
    </row>
    <row r="932" spans="1:17" x14ac:dyDescent="0.3">
      <c r="A932" s="19">
        <v>250</v>
      </c>
      <c r="B932" s="31" t="s">
        <v>3216</v>
      </c>
      <c r="C932" s="32" t="s">
        <v>3217</v>
      </c>
      <c r="D932" s="24" t="s">
        <v>1442</v>
      </c>
      <c r="E932" s="33" t="s">
        <v>3218</v>
      </c>
      <c r="F932" s="33">
        <v>3010</v>
      </c>
      <c r="G932" s="33" t="s">
        <v>3110</v>
      </c>
      <c r="H932" s="33" t="s">
        <v>1445</v>
      </c>
      <c r="I932" s="33">
        <v>198903</v>
      </c>
      <c r="J932" s="34">
        <v>2335466</v>
      </c>
      <c r="K932" s="35">
        <v>19200</v>
      </c>
      <c r="L932" s="36">
        <v>10</v>
      </c>
      <c r="M932" s="37">
        <v>2000000</v>
      </c>
      <c r="N932" s="38">
        <v>192000</v>
      </c>
      <c r="O932" s="19" t="s">
        <v>3097</v>
      </c>
      <c r="P932" s="172">
        <f t="shared" si="28"/>
        <v>172800</v>
      </c>
      <c r="Q932" s="135">
        <f t="shared" si="29"/>
        <v>1440</v>
      </c>
    </row>
    <row r="933" spans="1:17" x14ac:dyDescent="0.3">
      <c r="A933" s="19">
        <v>251</v>
      </c>
      <c r="B933" s="31" t="s">
        <v>3219</v>
      </c>
      <c r="C933" s="32" t="s">
        <v>3220</v>
      </c>
      <c r="D933" s="24" t="s">
        <v>1442</v>
      </c>
      <c r="E933" s="33"/>
      <c r="F933" s="33">
        <v>5127</v>
      </c>
      <c r="G933" s="33" t="s">
        <v>3168</v>
      </c>
      <c r="H933" s="33" t="s">
        <v>1445</v>
      </c>
      <c r="I933" s="33">
        <v>197412</v>
      </c>
      <c r="J933" s="34">
        <v>4511868</v>
      </c>
      <c r="K933" s="35">
        <v>0</v>
      </c>
      <c r="L933" s="36">
        <v>10</v>
      </c>
      <c r="M933" s="37">
        <v>80000000</v>
      </c>
      <c r="N933" s="38">
        <v>7680000</v>
      </c>
      <c r="O933" s="19" t="s">
        <v>3097</v>
      </c>
      <c r="P933" s="172">
        <f t="shared" si="28"/>
        <v>7680000</v>
      </c>
      <c r="Q933" s="135">
        <f t="shared" si="29"/>
        <v>64000</v>
      </c>
    </row>
    <row r="934" spans="1:17" x14ac:dyDescent="0.3">
      <c r="A934" s="19">
        <v>252</v>
      </c>
      <c r="B934" s="31" t="s">
        <v>3221</v>
      </c>
      <c r="C934" s="32" t="s">
        <v>3222</v>
      </c>
      <c r="D934" s="24" t="s">
        <v>1442</v>
      </c>
      <c r="E934" s="33"/>
      <c r="F934" s="33">
        <v>5127</v>
      </c>
      <c r="G934" s="33" t="s">
        <v>3168</v>
      </c>
      <c r="H934" s="33" t="s">
        <v>1445</v>
      </c>
      <c r="I934" s="33">
        <v>201105</v>
      </c>
      <c r="J934" s="34">
        <v>9651287</v>
      </c>
      <c r="K934" s="35">
        <v>582900</v>
      </c>
      <c r="L934" s="36">
        <v>27</v>
      </c>
      <c r="M934" s="37">
        <v>10119767.138003809</v>
      </c>
      <c r="N934" s="38">
        <v>5829000</v>
      </c>
      <c r="O934" s="19" t="s">
        <v>3097</v>
      </c>
      <c r="P934" s="172">
        <f t="shared" si="28"/>
        <v>5246100</v>
      </c>
      <c r="Q934" s="135">
        <f t="shared" si="29"/>
        <v>16191.666666666666</v>
      </c>
    </row>
    <row r="935" spans="1:17" x14ac:dyDescent="0.3">
      <c r="A935" s="19">
        <v>254</v>
      </c>
      <c r="B935" s="31" t="s">
        <v>3223</v>
      </c>
      <c r="C935" s="32" t="s">
        <v>2703</v>
      </c>
      <c r="D935" s="24" t="s">
        <v>1442</v>
      </c>
      <c r="E935" s="33" t="s">
        <v>1611</v>
      </c>
      <c r="F935" s="33">
        <v>6401</v>
      </c>
      <c r="G935" s="33" t="s">
        <v>3114</v>
      </c>
      <c r="H935" s="33" t="s">
        <v>1445</v>
      </c>
      <c r="I935" s="33">
        <v>200904</v>
      </c>
      <c r="J935" s="34">
        <v>5104000</v>
      </c>
      <c r="K935" s="35">
        <v>238800</v>
      </c>
      <c r="L935" s="36">
        <v>25</v>
      </c>
      <c r="M935" s="37">
        <v>5328136.2664670805</v>
      </c>
      <c r="N935" s="38">
        <v>2388000</v>
      </c>
      <c r="O935" s="19" t="s">
        <v>3097</v>
      </c>
      <c r="P935" s="172">
        <f t="shared" si="28"/>
        <v>2149200</v>
      </c>
      <c r="Q935" s="135">
        <f t="shared" si="29"/>
        <v>7164</v>
      </c>
    </row>
    <row r="936" spans="1:17" x14ac:dyDescent="0.3">
      <c r="A936" s="19">
        <v>265</v>
      </c>
      <c r="B936" s="31" t="s">
        <v>3224</v>
      </c>
      <c r="C936" s="32" t="s">
        <v>3225</v>
      </c>
      <c r="D936" s="24" t="s">
        <v>1442</v>
      </c>
      <c r="E936" s="33"/>
      <c r="F936" s="33">
        <v>6401</v>
      </c>
      <c r="G936" s="33" t="s">
        <v>3114</v>
      </c>
      <c r="H936" s="33" t="s">
        <v>1445</v>
      </c>
      <c r="I936" s="33">
        <v>198711</v>
      </c>
      <c r="J936" s="34">
        <v>11955461</v>
      </c>
      <c r="K936" s="35">
        <v>23100</v>
      </c>
      <c r="L936" s="36">
        <v>10</v>
      </c>
      <c r="M936" s="37">
        <v>2400000</v>
      </c>
      <c r="N936" s="38">
        <v>231000</v>
      </c>
      <c r="O936" s="19" t="s">
        <v>3097</v>
      </c>
      <c r="P936" s="172">
        <f t="shared" si="28"/>
        <v>207900</v>
      </c>
      <c r="Q936" s="135">
        <f t="shared" si="29"/>
        <v>1732.5</v>
      </c>
    </row>
    <row r="937" spans="1:17" x14ac:dyDescent="0.3">
      <c r="A937" s="19">
        <v>331</v>
      </c>
      <c r="B937" s="31" t="s">
        <v>3226</v>
      </c>
      <c r="C937" s="32" t="s">
        <v>2300</v>
      </c>
      <c r="D937" s="24" t="s">
        <v>1442</v>
      </c>
      <c r="E937" s="33" t="s">
        <v>1703</v>
      </c>
      <c r="F937" s="33">
        <v>8014</v>
      </c>
      <c r="G937" s="33" t="s">
        <v>3158</v>
      </c>
      <c r="H937" s="33" t="s">
        <v>1445</v>
      </c>
      <c r="I937" s="33">
        <v>200707</v>
      </c>
      <c r="J937" s="34">
        <v>926840</v>
      </c>
      <c r="K937" s="35">
        <v>39100</v>
      </c>
      <c r="L937" s="36">
        <v>23</v>
      </c>
      <c r="M937" s="37">
        <v>1017391.3240286682</v>
      </c>
      <c r="N937" s="38">
        <v>391000</v>
      </c>
      <c r="O937" s="19" t="s">
        <v>3097</v>
      </c>
      <c r="P937" s="172">
        <f t="shared" si="28"/>
        <v>351900</v>
      </c>
      <c r="Q937" s="135">
        <f t="shared" si="29"/>
        <v>1275</v>
      </c>
    </row>
    <row r="938" spans="1:17" x14ac:dyDescent="0.3">
      <c r="A938" s="19">
        <v>335</v>
      </c>
      <c r="B938" s="31" t="s">
        <v>3227</v>
      </c>
      <c r="C938" s="32" t="s">
        <v>1705</v>
      </c>
      <c r="D938" s="24" t="s">
        <v>1442</v>
      </c>
      <c r="E938" s="33" t="s">
        <v>1703</v>
      </c>
      <c r="F938" s="33">
        <v>8014</v>
      </c>
      <c r="G938" s="33" t="s">
        <v>3158</v>
      </c>
      <c r="H938" s="33" t="s">
        <v>1445</v>
      </c>
      <c r="I938" s="33">
        <v>201008</v>
      </c>
      <c r="J938" s="34">
        <v>806200</v>
      </c>
      <c r="K938" s="35">
        <v>42400</v>
      </c>
      <c r="L938" s="36">
        <v>26</v>
      </c>
      <c r="M938" s="37">
        <v>882532.85823258338</v>
      </c>
      <c r="N938" s="38">
        <v>424000</v>
      </c>
      <c r="O938" s="19" t="s">
        <v>3097</v>
      </c>
      <c r="P938" s="172">
        <f t="shared" si="28"/>
        <v>381600</v>
      </c>
      <c r="Q938" s="135">
        <f t="shared" si="29"/>
        <v>1223.0769230769231</v>
      </c>
    </row>
    <row r="939" spans="1:17" x14ac:dyDescent="0.3">
      <c r="A939" s="19">
        <v>336</v>
      </c>
      <c r="B939" s="31" t="s">
        <v>3228</v>
      </c>
      <c r="C939" s="32" t="s">
        <v>1705</v>
      </c>
      <c r="D939" s="24" t="s">
        <v>1442</v>
      </c>
      <c r="E939" s="33" t="s">
        <v>1703</v>
      </c>
      <c r="F939" s="33">
        <v>8014</v>
      </c>
      <c r="G939" s="33" t="s">
        <v>3158</v>
      </c>
      <c r="H939" s="33" t="s">
        <v>1445</v>
      </c>
      <c r="I939" s="33">
        <v>201101</v>
      </c>
      <c r="J939" s="34">
        <v>806200</v>
      </c>
      <c r="K939" s="35">
        <v>48700</v>
      </c>
      <c r="L939" s="36">
        <v>27</v>
      </c>
      <c r="M939" s="37">
        <v>845333.50491583883</v>
      </c>
      <c r="N939" s="38">
        <v>487000</v>
      </c>
      <c r="O939" s="19" t="s">
        <v>3097</v>
      </c>
      <c r="P939" s="172">
        <f t="shared" si="28"/>
        <v>438300</v>
      </c>
      <c r="Q939" s="135">
        <f t="shared" si="29"/>
        <v>1352.7777777777778</v>
      </c>
    </row>
    <row r="940" spans="1:17" x14ac:dyDescent="0.3">
      <c r="A940" s="19">
        <v>339</v>
      </c>
      <c r="B940" s="31" t="s">
        <v>3229</v>
      </c>
      <c r="C940" s="32" t="s">
        <v>3230</v>
      </c>
      <c r="D940" s="24" t="s">
        <v>1442</v>
      </c>
      <c r="E940" s="33"/>
      <c r="F940" s="33">
        <v>8014</v>
      </c>
      <c r="G940" s="33" t="s">
        <v>3158</v>
      </c>
      <c r="H940" s="33" t="s">
        <v>1445</v>
      </c>
      <c r="I940" s="33">
        <v>201109</v>
      </c>
      <c r="J940" s="34">
        <v>1612400</v>
      </c>
      <c r="K940" s="35">
        <v>97400</v>
      </c>
      <c r="L940" s="36">
        <v>27</v>
      </c>
      <c r="M940" s="37">
        <v>1690667.0098316777</v>
      </c>
      <c r="N940" s="38">
        <v>974000</v>
      </c>
      <c r="O940" s="19" t="s">
        <v>3097</v>
      </c>
      <c r="P940" s="172">
        <f t="shared" si="28"/>
        <v>876600</v>
      </c>
      <c r="Q940" s="135">
        <f t="shared" si="29"/>
        <v>2705.5555555555557</v>
      </c>
    </row>
    <row r="941" spans="1:17" x14ac:dyDescent="0.3">
      <c r="A941" s="19">
        <v>357</v>
      </c>
      <c r="B941" s="31" t="s">
        <v>3231</v>
      </c>
      <c r="C941" s="32" t="s">
        <v>3232</v>
      </c>
      <c r="D941" s="24" t="s">
        <v>1442</v>
      </c>
      <c r="E941" s="33"/>
      <c r="F941" s="33">
        <v>5127</v>
      </c>
      <c r="G941" s="33" t="s">
        <v>3168</v>
      </c>
      <c r="H941" s="33" t="s">
        <v>1445</v>
      </c>
      <c r="I941" s="33">
        <v>200109</v>
      </c>
      <c r="J941" s="34">
        <v>113297676</v>
      </c>
      <c r="K941" s="35">
        <v>15360000</v>
      </c>
      <c r="L941" s="36">
        <v>17</v>
      </c>
      <c r="M941" s="37">
        <v>800000000</v>
      </c>
      <c r="N941" s="38">
        <v>153600000</v>
      </c>
      <c r="O941" s="19" t="s">
        <v>3097</v>
      </c>
      <c r="P941" s="172">
        <f t="shared" si="28"/>
        <v>138240000</v>
      </c>
      <c r="Q941" s="135">
        <f t="shared" si="29"/>
        <v>677647.0588235294</v>
      </c>
    </row>
    <row r="942" spans="1:17" x14ac:dyDescent="0.3">
      <c r="A942" s="19">
        <v>358</v>
      </c>
      <c r="B942" s="31" t="s">
        <v>3233</v>
      </c>
      <c r="C942" s="32" t="s">
        <v>3234</v>
      </c>
      <c r="D942" s="24" t="s">
        <v>1442</v>
      </c>
      <c r="E942" s="33" t="s">
        <v>3235</v>
      </c>
      <c r="F942" s="33">
        <v>5127</v>
      </c>
      <c r="G942" s="33" t="s">
        <v>3168</v>
      </c>
      <c r="H942" s="33" t="s">
        <v>1445</v>
      </c>
      <c r="I942" s="33">
        <v>201011</v>
      </c>
      <c r="J942" s="34">
        <v>860388699</v>
      </c>
      <c r="K942" s="35">
        <v>45209000</v>
      </c>
      <c r="L942" s="36">
        <v>26</v>
      </c>
      <c r="M942" s="37">
        <v>941852267.07948899</v>
      </c>
      <c r="N942" s="38">
        <v>452090000</v>
      </c>
      <c r="O942" s="19" t="s">
        <v>3097</v>
      </c>
      <c r="P942" s="172">
        <f t="shared" si="28"/>
        <v>406881000</v>
      </c>
      <c r="Q942" s="135">
        <f t="shared" si="29"/>
        <v>1304105.7692307692</v>
      </c>
    </row>
    <row r="943" spans="1:17" x14ac:dyDescent="0.3">
      <c r="A943" s="19">
        <v>359</v>
      </c>
      <c r="B943" s="31" t="s">
        <v>3236</v>
      </c>
      <c r="C943" s="32" t="s">
        <v>3237</v>
      </c>
      <c r="D943" s="24" t="s">
        <v>1442</v>
      </c>
      <c r="E943" s="33" t="s">
        <v>3235</v>
      </c>
      <c r="F943" s="33">
        <v>5127</v>
      </c>
      <c r="G943" s="33" t="s">
        <v>3168</v>
      </c>
      <c r="H943" s="33" t="s">
        <v>1445</v>
      </c>
      <c r="I943" s="33">
        <v>201311</v>
      </c>
      <c r="J943" s="34">
        <v>800281684</v>
      </c>
      <c r="K943" s="35">
        <v>52734900</v>
      </c>
      <c r="L943" s="36">
        <v>29</v>
      </c>
      <c r="M943" s="37">
        <v>813809174.46251094</v>
      </c>
      <c r="N943" s="38">
        <v>527349000</v>
      </c>
      <c r="O943" s="19" t="s">
        <v>3097</v>
      </c>
      <c r="P943" s="172">
        <f t="shared" si="28"/>
        <v>474614100</v>
      </c>
      <c r="Q943" s="135">
        <f t="shared" si="29"/>
        <v>1363833.6206896552</v>
      </c>
    </row>
    <row r="944" spans="1:17" x14ac:dyDescent="0.3">
      <c r="A944" s="19">
        <v>376</v>
      </c>
      <c r="B944" s="31" t="s">
        <v>3238</v>
      </c>
      <c r="C944" s="32" t="s">
        <v>3239</v>
      </c>
      <c r="D944" s="24" t="s">
        <v>1442</v>
      </c>
      <c r="E944" s="33"/>
      <c r="F944" s="33">
        <v>6401</v>
      </c>
      <c r="G944" s="33" t="s">
        <v>3114</v>
      </c>
      <c r="H944" s="33" t="s">
        <v>1445</v>
      </c>
      <c r="I944" s="33">
        <v>197808</v>
      </c>
      <c r="J944" s="34">
        <v>378032</v>
      </c>
      <c r="K944" s="35">
        <v>0</v>
      </c>
      <c r="L944" s="36">
        <v>10</v>
      </c>
      <c r="M944" s="37">
        <v>8000000</v>
      </c>
      <c r="N944" s="38">
        <v>768000</v>
      </c>
      <c r="O944" s="19" t="s">
        <v>3097</v>
      </c>
      <c r="P944" s="172">
        <f t="shared" si="28"/>
        <v>768000</v>
      </c>
      <c r="Q944" s="135">
        <f t="shared" si="29"/>
        <v>6400</v>
      </c>
    </row>
    <row r="945" spans="1:17" x14ac:dyDescent="0.3">
      <c r="A945" s="19">
        <v>380</v>
      </c>
      <c r="B945" s="31" t="s">
        <v>3240</v>
      </c>
      <c r="C945" s="32" t="s">
        <v>3241</v>
      </c>
      <c r="D945" s="24" t="s">
        <v>1442</v>
      </c>
      <c r="E945" s="33" t="s">
        <v>3242</v>
      </c>
      <c r="F945" s="33">
        <v>4313</v>
      </c>
      <c r="G945" s="33" t="s">
        <v>3147</v>
      </c>
      <c r="H945" s="33" t="s">
        <v>3148</v>
      </c>
      <c r="I945" s="33">
        <v>199601</v>
      </c>
      <c r="J945" s="34">
        <v>1613631</v>
      </c>
      <c r="K945" s="35">
        <v>5800</v>
      </c>
      <c r="L945" s="36">
        <v>12</v>
      </c>
      <c r="M945" s="37">
        <v>600000</v>
      </c>
      <c r="N945" s="38">
        <v>58000</v>
      </c>
      <c r="O945" s="19" t="s">
        <v>3097</v>
      </c>
      <c r="P945" s="172">
        <f t="shared" si="28"/>
        <v>52200</v>
      </c>
      <c r="Q945" s="135">
        <f t="shared" si="29"/>
        <v>362.5</v>
      </c>
    </row>
    <row r="946" spans="1:17" x14ac:dyDescent="0.3">
      <c r="A946" s="19">
        <v>381</v>
      </c>
      <c r="B946" s="31" t="s">
        <v>3243</v>
      </c>
      <c r="C946" s="32" t="s">
        <v>3244</v>
      </c>
      <c r="D946" s="24" t="s">
        <v>1442</v>
      </c>
      <c r="E946" s="33" t="s">
        <v>3245</v>
      </c>
      <c r="F946" s="33">
        <v>6305</v>
      </c>
      <c r="G946" s="33" t="s">
        <v>3246</v>
      </c>
      <c r="H946" s="33" t="s">
        <v>1445</v>
      </c>
      <c r="I946" s="33">
        <v>200911</v>
      </c>
      <c r="J946" s="34">
        <v>1046697</v>
      </c>
      <c r="K946" s="35">
        <v>49000</v>
      </c>
      <c r="L946" s="36">
        <v>25</v>
      </c>
      <c r="M946" s="37">
        <v>1092661.4901454339</v>
      </c>
      <c r="N946" s="38">
        <v>490000</v>
      </c>
      <c r="O946" s="19" t="s">
        <v>3097</v>
      </c>
      <c r="P946" s="172">
        <f t="shared" si="28"/>
        <v>441000</v>
      </c>
      <c r="Q946" s="135">
        <f t="shared" si="29"/>
        <v>1470</v>
      </c>
    </row>
    <row r="947" spans="1:17" x14ac:dyDescent="0.3">
      <c r="A947" s="19">
        <v>382</v>
      </c>
      <c r="B947" s="31" t="s">
        <v>3247</v>
      </c>
      <c r="C947" s="32" t="s">
        <v>3248</v>
      </c>
      <c r="D947" s="24" t="s">
        <v>1442</v>
      </c>
      <c r="E947" s="33"/>
      <c r="F947" s="33">
        <v>4316</v>
      </c>
      <c r="G947" s="33" t="s">
        <v>3163</v>
      </c>
      <c r="H947" s="33" t="s">
        <v>3155</v>
      </c>
      <c r="I947" s="33">
        <v>199012</v>
      </c>
      <c r="J947" s="34">
        <v>4309520</v>
      </c>
      <c r="K947" s="35">
        <v>28800</v>
      </c>
      <c r="L947" s="36">
        <v>10</v>
      </c>
      <c r="M947" s="37">
        <v>3000000</v>
      </c>
      <c r="N947" s="38">
        <v>288000</v>
      </c>
      <c r="O947" s="19" t="s">
        <v>3097</v>
      </c>
      <c r="P947" s="172">
        <f t="shared" si="28"/>
        <v>259200</v>
      </c>
      <c r="Q947" s="135">
        <f t="shared" si="29"/>
        <v>2160</v>
      </c>
    </row>
    <row r="948" spans="1:17" x14ac:dyDescent="0.3">
      <c r="A948" s="19">
        <v>383</v>
      </c>
      <c r="B948" s="31" t="s">
        <v>3249</v>
      </c>
      <c r="C948" s="32" t="s">
        <v>3250</v>
      </c>
      <c r="D948" s="24" t="s">
        <v>1442</v>
      </c>
      <c r="E948" s="33" t="s">
        <v>3251</v>
      </c>
      <c r="F948" s="33">
        <v>6305</v>
      </c>
      <c r="G948" s="33" t="s">
        <v>3246</v>
      </c>
      <c r="H948" s="33" t="s">
        <v>1445</v>
      </c>
      <c r="I948" s="33">
        <v>201302</v>
      </c>
      <c r="J948" s="34">
        <v>1937200</v>
      </c>
      <c r="K948" s="35">
        <v>127700</v>
      </c>
      <c r="L948" s="36">
        <v>29</v>
      </c>
      <c r="M948" s="37">
        <v>1969945.288375207</v>
      </c>
      <c r="N948" s="38">
        <v>1277000</v>
      </c>
      <c r="O948" s="19" t="s">
        <v>3097</v>
      </c>
      <c r="P948" s="172">
        <f t="shared" si="28"/>
        <v>1149300</v>
      </c>
      <c r="Q948" s="135">
        <f t="shared" si="29"/>
        <v>3302.5862068965521</v>
      </c>
    </row>
    <row r="949" spans="1:17" x14ac:dyDescent="0.3">
      <c r="A949" s="19">
        <v>384</v>
      </c>
      <c r="B949" s="31" t="s">
        <v>3252</v>
      </c>
      <c r="C949" s="32" t="s">
        <v>3253</v>
      </c>
      <c r="D949" s="24" t="s">
        <v>1442</v>
      </c>
      <c r="E949" s="33" t="s">
        <v>3254</v>
      </c>
      <c r="F949" s="33">
        <v>3002</v>
      </c>
      <c r="G949" s="33" t="s">
        <v>3180</v>
      </c>
      <c r="H949" s="33" t="s">
        <v>1445</v>
      </c>
      <c r="I949" s="33">
        <v>197707</v>
      </c>
      <c r="J949" s="34">
        <v>155596</v>
      </c>
      <c r="K949" s="35">
        <v>0</v>
      </c>
      <c r="L949" s="36">
        <v>10</v>
      </c>
      <c r="M949" s="37">
        <v>3000000</v>
      </c>
      <c r="N949" s="38">
        <v>288000</v>
      </c>
      <c r="O949" s="19" t="s">
        <v>3097</v>
      </c>
      <c r="P949" s="172">
        <f t="shared" si="28"/>
        <v>288000</v>
      </c>
      <c r="Q949" s="135">
        <f t="shared" si="29"/>
        <v>2400</v>
      </c>
    </row>
    <row r="950" spans="1:17" x14ac:dyDescent="0.3">
      <c r="A950" s="19">
        <v>385</v>
      </c>
      <c r="B950" s="31" t="s">
        <v>3255</v>
      </c>
      <c r="C950" s="32" t="s">
        <v>3256</v>
      </c>
      <c r="D950" s="24" t="s">
        <v>1442</v>
      </c>
      <c r="E950" s="33" t="s">
        <v>3257</v>
      </c>
      <c r="F950" s="33">
        <v>4313</v>
      </c>
      <c r="G950" s="33" t="s">
        <v>3147</v>
      </c>
      <c r="H950" s="33" t="s">
        <v>3148</v>
      </c>
      <c r="I950" s="33">
        <v>199007</v>
      </c>
      <c r="J950" s="34">
        <v>3499755</v>
      </c>
      <c r="K950" s="35">
        <v>28800</v>
      </c>
      <c r="L950" s="36">
        <v>10</v>
      </c>
      <c r="M950" s="37">
        <v>3000000</v>
      </c>
      <c r="N950" s="38">
        <v>288000</v>
      </c>
      <c r="O950" s="19" t="s">
        <v>3097</v>
      </c>
      <c r="P950" s="172">
        <f t="shared" si="28"/>
        <v>259200</v>
      </c>
      <c r="Q950" s="135">
        <f t="shared" si="29"/>
        <v>2160</v>
      </c>
    </row>
    <row r="951" spans="1:17" x14ac:dyDescent="0.3">
      <c r="A951" s="19">
        <v>386</v>
      </c>
      <c r="B951" s="31" t="s">
        <v>3258</v>
      </c>
      <c r="C951" s="32" t="s">
        <v>3259</v>
      </c>
      <c r="D951" s="24" t="s">
        <v>1442</v>
      </c>
      <c r="E951" s="33" t="s">
        <v>3257</v>
      </c>
      <c r="F951" s="33">
        <v>4316</v>
      </c>
      <c r="G951" s="33" t="s">
        <v>3163</v>
      </c>
      <c r="H951" s="33" t="s">
        <v>3155</v>
      </c>
      <c r="I951" s="33">
        <v>199007</v>
      </c>
      <c r="J951" s="34">
        <v>3499755</v>
      </c>
      <c r="K951" s="35">
        <v>28800</v>
      </c>
      <c r="L951" s="36">
        <v>10</v>
      </c>
      <c r="M951" s="37">
        <v>3000000</v>
      </c>
      <c r="N951" s="38">
        <v>288000</v>
      </c>
      <c r="O951" s="19" t="s">
        <v>3097</v>
      </c>
      <c r="P951" s="172">
        <f t="shared" si="28"/>
        <v>259200</v>
      </c>
      <c r="Q951" s="135">
        <f t="shared" si="29"/>
        <v>2160</v>
      </c>
    </row>
    <row r="952" spans="1:17" x14ac:dyDescent="0.3">
      <c r="A952" s="19">
        <v>387</v>
      </c>
      <c r="B952" s="31" t="s">
        <v>3260</v>
      </c>
      <c r="C952" s="32" t="s">
        <v>3261</v>
      </c>
      <c r="D952" s="24" t="s">
        <v>1442</v>
      </c>
      <c r="E952" s="33"/>
      <c r="F952" s="33">
        <v>3002</v>
      </c>
      <c r="G952" s="33" t="s">
        <v>3180</v>
      </c>
      <c r="H952" s="33" t="s">
        <v>1445</v>
      </c>
      <c r="I952" s="33">
        <v>199012</v>
      </c>
      <c r="J952" s="34">
        <v>4309520</v>
      </c>
      <c r="K952" s="35">
        <v>28800</v>
      </c>
      <c r="L952" s="36">
        <v>10</v>
      </c>
      <c r="M952" s="37">
        <v>3000000</v>
      </c>
      <c r="N952" s="38">
        <v>288000</v>
      </c>
      <c r="O952" s="19" t="s">
        <v>3097</v>
      </c>
      <c r="P952" s="172">
        <f t="shared" si="28"/>
        <v>259200</v>
      </c>
      <c r="Q952" s="135">
        <f t="shared" si="29"/>
        <v>2160</v>
      </c>
    </row>
    <row r="953" spans="1:17" x14ac:dyDescent="0.3">
      <c r="A953" s="19">
        <v>469</v>
      </c>
      <c r="B953" s="31" t="s">
        <v>3262</v>
      </c>
      <c r="C953" s="32" t="s">
        <v>3263</v>
      </c>
      <c r="D953" s="24" t="s">
        <v>1442</v>
      </c>
      <c r="E953" s="33"/>
      <c r="F953" s="33">
        <v>6421</v>
      </c>
      <c r="G953" s="33" t="s">
        <v>3137</v>
      </c>
      <c r="H953" s="33" t="s">
        <v>1445</v>
      </c>
      <c r="I953" s="33">
        <v>201311</v>
      </c>
      <c r="J953" s="34">
        <v>5104000</v>
      </c>
      <c r="K953" s="35">
        <v>299000</v>
      </c>
      <c r="L953" s="36">
        <v>29</v>
      </c>
      <c r="M953" s="37">
        <v>5190275.0112879705</v>
      </c>
      <c r="N953" s="38">
        <v>2990000</v>
      </c>
      <c r="O953" s="19" t="s">
        <v>3097</v>
      </c>
      <c r="P953" s="172">
        <f t="shared" si="28"/>
        <v>2691000</v>
      </c>
      <c r="Q953" s="135">
        <f t="shared" si="29"/>
        <v>7732.7586206896549</v>
      </c>
    </row>
    <row r="954" spans="1:17" x14ac:dyDescent="0.3">
      <c r="A954" s="19">
        <v>510</v>
      </c>
      <c r="B954" s="31" t="s">
        <v>3264</v>
      </c>
      <c r="C954" s="32" t="s">
        <v>3265</v>
      </c>
      <c r="D954" s="24" t="s">
        <v>1442</v>
      </c>
      <c r="E954" s="33"/>
      <c r="F954" s="33">
        <v>5812</v>
      </c>
      <c r="G954" s="33" t="s">
        <v>3191</v>
      </c>
      <c r="H954" s="33" t="s">
        <v>1445</v>
      </c>
      <c r="I954" s="33">
        <v>198812</v>
      </c>
      <c r="J954" s="34">
        <v>4277279</v>
      </c>
      <c r="K954" s="35">
        <v>76800</v>
      </c>
      <c r="L954" s="36">
        <v>10</v>
      </c>
      <c r="M954" s="37">
        <v>6000000</v>
      </c>
      <c r="N954" s="38">
        <v>768000</v>
      </c>
      <c r="O954" s="19" t="s">
        <v>3097</v>
      </c>
      <c r="P954" s="172">
        <f t="shared" si="28"/>
        <v>691200</v>
      </c>
      <c r="Q954" s="135">
        <f t="shared" si="29"/>
        <v>5760</v>
      </c>
    </row>
    <row r="955" spans="1:17" x14ac:dyDescent="0.3">
      <c r="A955" s="19">
        <v>511</v>
      </c>
      <c r="B955" s="31" t="s">
        <v>3266</v>
      </c>
      <c r="C955" s="32" t="s">
        <v>3267</v>
      </c>
      <c r="D955" s="24" t="s">
        <v>1442</v>
      </c>
      <c r="E955" s="33"/>
      <c r="F955" s="33">
        <v>6401</v>
      </c>
      <c r="G955" s="33" t="s">
        <v>3114</v>
      </c>
      <c r="H955" s="33" t="s">
        <v>1445</v>
      </c>
      <c r="I955" s="33">
        <v>201008</v>
      </c>
      <c r="J955" s="34">
        <v>75013786</v>
      </c>
      <c r="K955" s="35">
        <v>3941600</v>
      </c>
      <c r="L955" s="36">
        <v>26</v>
      </c>
      <c r="M955" s="37">
        <v>82116262.671083301</v>
      </c>
      <c r="N955" s="38">
        <v>39416000</v>
      </c>
      <c r="O955" s="19" t="s">
        <v>3097</v>
      </c>
      <c r="P955" s="172">
        <f t="shared" si="28"/>
        <v>35474400</v>
      </c>
      <c r="Q955" s="135">
        <f t="shared" si="29"/>
        <v>113700</v>
      </c>
    </row>
    <row r="956" spans="1:17" x14ac:dyDescent="0.3">
      <c r="A956" s="19">
        <v>516</v>
      </c>
      <c r="B956" s="31" t="s">
        <v>3268</v>
      </c>
      <c r="C956" s="32" t="s">
        <v>3269</v>
      </c>
      <c r="D956" s="24" t="s">
        <v>1442</v>
      </c>
      <c r="E956" s="33" t="s">
        <v>2402</v>
      </c>
      <c r="F956" s="33">
        <v>5809</v>
      </c>
      <c r="G956" s="33" t="s">
        <v>3270</v>
      </c>
      <c r="H956" s="33" t="s">
        <v>1445</v>
      </c>
      <c r="I956" s="33">
        <v>201207</v>
      </c>
      <c r="J956" s="34">
        <v>30504252</v>
      </c>
      <c r="K956" s="35">
        <v>2109700</v>
      </c>
      <c r="L956" s="36">
        <v>28</v>
      </c>
      <c r="M956" s="37">
        <v>34471531.614326194</v>
      </c>
      <c r="N956" s="38">
        <v>21097000</v>
      </c>
      <c r="O956" s="19" t="s">
        <v>3097</v>
      </c>
      <c r="P956" s="172">
        <f t="shared" si="28"/>
        <v>18987300</v>
      </c>
      <c r="Q956" s="135">
        <f t="shared" si="29"/>
        <v>56509.821428571428</v>
      </c>
    </row>
    <row r="957" spans="1:17" x14ac:dyDescent="0.3">
      <c r="A957" s="19">
        <v>537</v>
      </c>
      <c r="B957" s="31" t="s">
        <v>3271</v>
      </c>
      <c r="C957" s="32" t="s">
        <v>3272</v>
      </c>
      <c r="D957" s="24" t="s">
        <v>1442</v>
      </c>
      <c r="E957" s="33"/>
      <c r="F957" s="33">
        <v>6401</v>
      </c>
      <c r="G957" s="33" t="s">
        <v>3114</v>
      </c>
      <c r="H957" s="33" t="s">
        <v>1445</v>
      </c>
      <c r="I957" s="33">
        <v>197404</v>
      </c>
      <c r="J957" s="34">
        <v>227066</v>
      </c>
      <c r="K957" s="35">
        <v>0</v>
      </c>
      <c r="L957" s="36">
        <v>10</v>
      </c>
      <c r="M957" s="37">
        <v>3000000</v>
      </c>
      <c r="N957" s="38">
        <v>288000</v>
      </c>
      <c r="O957" s="19" t="s">
        <v>3097</v>
      </c>
      <c r="P957" s="172">
        <f t="shared" si="28"/>
        <v>288000</v>
      </c>
      <c r="Q957" s="135">
        <f t="shared" si="29"/>
        <v>2400</v>
      </c>
    </row>
    <row r="958" spans="1:17" x14ac:dyDescent="0.3">
      <c r="A958" s="19">
        <v>539</v>
      </c>
      <c r="B958" s="31" t="s">
        <v>3273</v>
      </c>
      <c r="C958" s="32" t="s">
        <v>3274</v>
      </c>
      <c r="D958" s="24" t="s">
        <v>1442</v>
      </c>
      <c r="E958" s="33"/>
      <c r="F958" s="33">
        <v>6401</v>
      </c>
      <c r="G958" s="33" t="s">
        <v>3114</v>
      </c>
      <c r="H958" s="33" t="s">
        <v>1445</v>
      </c>
      <c r="I958" s="33">
        <v>199201</v>
      </c>
      <c r="J958" s="34">
        <v>25254997</v>
      </c>
      <c r="K958" s="35">
        <v>201600</v>
      </c>
      <c r="L958" s="36">
        <v>10</v>
      </c>
      <c r="M958" s="37">
        <v>21000000</v>
      </c>
      <c r="N958" s="38">
        <v>2016000</v>
      </c>
      <c r="O958" s="19" t="s">
        <v>3097</v>
      </c>
      <c r="P958" s="172">
        <f t="shared" si="28"/>
        <v>1814400</v>
      </c>
      <c r="Q958" s="135">
        <f t="shared" si="29"/>
        <v>15120</v>
      </c>
    </row>
    <row r="959" spans="1:17" x14ac:dyDescent="0.3">
      <c r="A959" s="19">
        <v>540</v>
      </c>
      <c r="B959" s="31" t="s">
        <v>3275</v>
      </c>
      <c r="C959" s="32" t="s">
        <v>3276</v>
      </c>
      <c r="D959" s="24" t="s">
        <v>1442</v>
      </c>
      <c r="E959" s="33"/>
      <c r="F959" s="33">
        <v>4313</v>
      </c>
      <c r="G959" s="33" t="s">
        <v>3147</v>
      </c>
      <c r="H959" s="33" t="s">
        <v>3148</v>
      </c>
      <c r="I959" s="33">
        <v>199905</v>
      </c>
      <c r="J959" s="34">
        <v>2052953</v>
      </c>
      <c r="K959" s="35">
        <v>31600</v>
      </c>
      <c r="L959" s="36">
        <v>15</v>
      </c>
      <c r="M959" s="37">
        <v>2463543.6</v>
      </c>
      <c r="N959" s="38">
        <v>316000</v>
      </c>
      <c r="O959" s="19" t="s">
        <v>3097</v>
      </c>
      <c r="P959" s="172">
        <f t="shared" si="28"/>
        <v>284400</v>
      </c>
      <c r="Q959" s="135">
        <f t="shared" si="29"/>
        <v>1580</v>
      </c>
    </row>
    <row r="960" spans="1:17" x14ac:dyDescent="0.3">
      <c r="A960" s="19">
        <v>545</v>
      </c>
      <c r="B960" s="31" t="s">
        <v>3277</v>
      </c>
      <c r="C960" s="32" t="s">
        <v>3278</v>
      </c>
      <c r="D960" s="24" t="s">
        <v>1442</v>
      </c>
      <c r="E960" s="33" t="s">
        <v>3279</v>
      </c>
      <c r="F960" s="33">
        <v>6401</v>
      </c>
      <c r="G960" s="33" t="s">
        <v>3114</v>
      </c>
      <c r="H960" s="33" t="s">
        <v>1445</v>
      </c>
      <c r="I960" s="33">
        <v>200212</v>
      </c>
      <c r="J960" s="34">
        <v>2780359</v>
      </c>
      <c r="K960" s="35">
        <v>55300</v>
      </c>
      <c r="L960" s="36">
        <v>18</v>
      </c>
      <c r="M960" s="37">
        <v>2466499.9398210691</v>
      </c>
      <c r="N960" s="38">
        <v>553000</v>
      </c>
      <c r="O960" s="19" t="s">
        <v>3097</v>
      </c>
      <c r="P960" s="172">
        <f t="shared" si="28"/>
        <v>497700</v>
      </c>
      <c r="Q960" s="135">
        <f t="shared" si="29"/>
        <v>2304.1666666666665</v>
      </c>
    </row>
    <row r="961" spans="1:17" x14ac:dyDescent="0.3">
      <c r="A961" s="19">
        <v>549</v>
      </c>
      <c r="B961" s="31" t="s">
        <v>3280</v>
      </c>
      <c r="C961" s="32" t="s">
        <v>3281</v>
      </c>
      <c r="D961" s="24" t="s">
        <v>1442</v>
      </c>
      <c r="E961" s="33" t="s">
        <v>3282</v>
      </c>
      <c r="F961" s="33">
        <v>3010</v>
      </c>
      <c r="G961" s="33" t="s">
        <v>3110</v>
      </c>
      <c r="H961" s="33" t="s">
        <v>1445</v>
      </c>
      <c r="I961" s="33">
        <v>199302</v>
      </c>
      <c r="J961" s="34">
        <v>10029301</v>
      </c>
      <c r="K961" s="35">
        <v>19200</v>
      </c>
      <c r="L961" s="36">
        <v>10</v>
      </c>
      <c r="M961" s="37">
        <v>2000000</v>
      </c>
      <c r="N961" s="38">
        <v>192000</v>
      </c>
      <c r="O961" s="19" t="s">
        <v>3097</v>
      </c>
      <c r="P961" s="172">
        <f t="shared" si="28"/>
        <v>172800</v>
      </c>
      <c r="Q961" s="135">
        <f t="shared" si="29"/>
        <v>1440</v>
      </c>
    </row>
    <row r="962" spans="1:17" x14ac:dyDescent="0.3">
      <c r="A962" s="19">
        <v>554</v>
      </c>
      <c r="B962" s="31" t="s">
        <v>3283</v>
      </c>
      <c r="C962" s="32" t="s">
        <v>3284</v>
      </c>
      <c r="D962" s="24" t="s">
        <v>1442</v>
      </c>
      <c r="E962" s="33" t="s">
        <v>3285</v>
      </c>
      <c r="F962" s="33">
        <v>4316</v>
      </c>
      <c r="G962" s="33" t="s">
        <v>3163</v>
      </c>
      <c r="H962" s="33" t="s">
        <v>3155</v>
      </c>
      <c r="I962" s="33">
        <v>197512</v>
      </c>
      <c r="J962" s="34">
        <v>2393246</v>
      </c>
      <c r="K962" s="35">
        <v>0</v>
      </c>
      <c r="L962" s="36">
        <v>10</v>
      </c>
      <c r="M962" s="37">
        <v>95000000</v>
      </c>
      <c r="N962" s="38">
        <v>9120000</v>
      </c>
      <c r="O962" s="19" t="s">
        <v>3097</v>
      </c>
      <c r="P962" s="172">
        <f t="shared" si="28"/>
        <v>9120000</v>
      </c>
      <c r="Q962" s="135">
        <f t="shared" si="29"/>
        <v>76000</v>
      </c>
    </row>
    <row r="963" spans="1:17" x14ac:dyDescent="0.3">
      <c r="A963" s="19">
        <v>555</v>
      </c>
      <c r="B963" s="31" t="s">
        <v>3286</v>
      </c>
      <c r="C963" s="32" t="s">
        <v>3287</v>
      </c>
      <c r="D963" s="24" t="s">
        <v>1442</v>
      </c>
      <c r="E963" s="33" t="s">
        <v>1703</v>
      </c>
      <c r="F963" s="33">
        <v>4318</v>
      </c>
      <c r="G963" s="33" t="s">
        <v>3288</v>
      </c>
      <c r="H963" s="33" t="s">
        <v>1445</v>
      </c>
      <c r="I963" s="33">
        <v>200306</v>
      </c>
      <c r="J963" s="34">
        <v>13578550</v>
      </c>
      <c r="K963" s="35">
        <v>2432000</v>
      </c>
      <c r="L963" s="36">
        <v>19</v>
      </c>
      <c r="M963" s="37">
        <v>95000000</v>
      </c>
      <c r="N963" s="38">
        <v>24320000</v>
      </c>
      <c r="O963" s="19" t="s">
        <v>3097</v>
      </c>
      <c r="P963" s="172">
        <f t="shared" ref="P963:P995" si="30">+(N963-K963)</f>
        <v>21888000</v>
      </c>
      <c r="Q963" s="135">
        <f t="shared" ref="Q963:Q995" si="31">+(P963/L963)/12</f>
        <v>96000</v>
      </c>
    </row>
    <row r="964" spans="1:17" x14ac:dyDescent="0.3">
      <c r="A964" s="19">
        <v>556</v>
      </c>
      <c r="B964" s="31" t="s">
        <v>3289</v>
      </c>
      <c r="C964" s="32" t="s">
        <v>3290</v>
      </c>
      <c r="D964" s="24" t="s">
        <v>1442</v>
      </c>
      <c r="E964" s="33" t="s">
        <v>3291</v>
      </c>
      <c r="F964" s="33">
        <v>4325</v>
      </c>
      <c r="G964" s="33" t="s">
        <v>3154</v>
      </c>
      <c r="H964" s="33" t="s">
        <v>3155</v>
      </c>
      <c r="I964" s="33">
        <v>200412</v>
      </c>
      <c r="J964" s="34">
        <v>11481430</v>
      </c>
      <c r="K964" s="35">
        <v>2736000</v>
      </c>
      <c r="L964" s="36">
        <v>20</v>
      </c>
      <c r="M964" s="37">
        <v>95000000</v>
      </c>
      <c r="N964" s="38">
        <v>27360000</v>
      </c>
      <c r="O964" s="19" t="s">
        <v>3097</v>
      </c>
      <c r="P964" s="172">
        <f t="shared" si="30"/>
        <v>24624000</v>
      </c>
      <c r="Q964" s="135">
        <f t="shared" si="31"/>
        <v>102600</v>
      </c>
    </row>
    <row r="965" spans="1:17" x14ac:dyDescent="0.3">
      <c r="A965" s="19">
        <v>557</v>
      </c>
      <c r="B965" s="31" t="s">
        <v>3292</v>
      </c>
      <c r="C965" s="32" t="s">
        <v>3293</v>
      </c>
      <c r="D965" s="24" t="s">
        <v>1442</v>
      </c>
      <c r="E965" s="33" t="s">
        <v>1703</v>
      </c>
      <c r="F965" s="33">
        <v>4326</v>
      </c>
      <c r="G965" s="33" t="s">
        <v>3294</v>
      </c>
      <c r="H965" s="33" t="s">
        <v>3155</v>
      </c>
      <c r="I965" s="33">
        <v>200510</v>
      </c>
      <c r="J965" s="34">
        <v>11428867</v>
      </c>
      <c r="K965" s="35">
        <v>3040000</v>
      </c>
      <c r="L965" s="36">
        <v>21</v>
      </c>
      <c r="M965" s="37">
        <v>95000000</v>
      </c>
      <c r="N965" s="38">
        <v>30400000</v>
      </c>
      <c r="O965" s="19" t="s">
        <v>3097</v>
      </c>
      <c r="P965" s="172">
        <f t="shared" si="30"/>
        <v>27360000</v>
      </c>
      <c r="Q965" s="135">
        <f t="shared" si="31"/>
        <v>108571.42857142858</v>
      </c>
    </row>
    <row r="966" spans="1:17" x14ac:dyDescent="0.3">
      <c r="A966" s="19">
        <v>558</v>
      </c>
      <c r="B966" s="31" t="s">
        <v>3295</v>
      </c>
      <c r="C966" s="32" t="s">
        <v>3296</v>
      </c>
      <c r="D966" s="24" t="s">
        <v>1442</v>
      </c>
      <c r="E966" s="33"/>
      <c r="F966" s="33">
        <v>4324</v>
      </c>
      <c r="G966" s="33" t="s">
        <v>3184</v>
      </c>
      <c r="H966" s="33" t="s">
        <v>3155</v>
      </c>
      <c r="I966" s="33">
        <v>200604</v>
      </c>
      <c r="J966" s="34">
        <v>10685213</v>
      </c>
      <c r="K966" s="35">
        <v>3344000</v>
      </c>
      <c r="L966" s="36">
        <v>22</v>
      </c>
      <c r="M966" s="37">
        <v>95000000</v>
      </c>
      <c r="N966" s="38">
        <v>33440000</v>
      </c>
      <c r="O966" s="19" t="s">
        <v>3097</v>
      </c>
      <c r="P966" s="172">
        <f t="shared" si="30"/>
        <v>30096000</v>
      </c>
      <c r="Q966" s="135">
        <f t="shared" si="31"/>
        <v>114000</v>
      </c>
    </row>
    <row r="967" spans="1:17" x14ac:dyDescent="0.3">
      <c r="A967" s="19">
        <v>559</v>
      </c>
      <c r="B967" s="31" t="s">
        <v>3297</v>
      </c>
      <c r="C967" s="32" t="s">
        <v>3284</v>
      </c>
      <c r="D967" s="24" t="s">
        <v>1442</v>
      </c>
      <c r="E967" s="33" t="s">
        <v>3285</v>
      </c>
      <c r="F967" s="33">
        <v>4313</v>
      </c>
      <c r="G967" s="33" t="s">
        <v>3147</v>
      </c>
      <c r="H967" s="33" t="s">
        <v>3148</v>
      </c>
      <c r="I967" s="33">
        <v>200606</v>
      </c>
      <c r="J967" s="34">
        <v>10596890</v>
      </c>
      <c r="K967" s="35">
        <v>3344000</v>
      </c>
      <c r="L967" s="36">
        <v>22</v>
      </c>
      <c r="M967" s="37">
        <v>95000000</v>
      </c>
      <c r="N967" s="38">
        <v>33440000</v>
      </c>
      <c r="O967" s="19" t="s">
        <v>3097</v>
      </c>
      <c r="P967" s="172">
        <f t="shared" si="30"/>
        <v>30096000</v>
      </c>
      <c r="Q967" s="135">
        <f t="shared" si="31"/>
        <v>114000</v>
      </c>
    </row>
    <row r="968" spans="1:17" x14ac:dyDescent="0.3">
      <c r="A968" s="19">
        <v>600</v>
      </c>
      <c r="B968" s="31" t="s">
        <v>3298</v>
      </c>
      <c r="C968" s="32" t="s">
        <v>3299</v>
      </c>
      <c r="D968" s="24" t="s">
        <v>1442</v>
      </c>
      <c r="E968" s="33"/>
      <c r="F968" s="33">
        <v>5809</v>
      </c>
      <c r="G968" s="33" t="s">
        <v>3270</v>
      </c>
      <c r="H968" s="33" t="s">
        <v>1445</v>
      </c>
      <c r="I968" s="33">
        <v>201210</v>
      </c>
      <c r="J968" s="34">
        <v>121867383</v>
      </c>
      <c r="K968" s="35">
        <v>8428300</v>
      </c>
      <c r="L968" s="36">
        <v>28</v>
      </c>
      <c r="M968" s="37">
        <v>137717041.73699123</v>
      </c>
      <c r="N968" s="38">
        <v>84283000</v>
      </c>
      <c r="O968" s="19" t="s">
        <v>3097</v>
      </c>
      <c r="P968" s="172">
        <f t="shared" si="30"/>
        <v>75854700</v>
      </c>
      <c r="Q968" s="135">
        <f t="shared" si="31"/>
        <v>225758.03571428571</v>
      </c>
    </row>
    <row r="969" spans="1:17" x14ac:dyDescent="0.3">
      <c r="A969" s="19">
        <v>640</v>
      </c>
      <c r="B969" s="31" t="s">
        <v>3300</v>
      </c>
      <c r="C969" s="32" t="s">
        <v>3301</v>
      </c>
      <c r="D969" s="24" t="s">
        <v>1442</v>
      </c>
      <c r="E969" s="33"/>
      <c r="F969" s="33">
        <v>4325</v>
      </c>
      <c r="G969" s="33" t="s">
        <v>3154</v>
      </c>
      <c r="H969" s="33" t="s">
        <v>3155</v>
      </c>
      <c r="I969" s="33">
        <v>199209</v>
      </c>
      <c r="J969" s="34">
        <v>36310089</v>
      </c>
      <c r="K969" s="35">
        <v>912000</v>
      </c>
      <c r="L969" s="36">
        <v>10</v>
      </c>
      <c r="M969" s="37">
        <v>95000000</v>
      </c>
      <c r="N969" s="38">
        <v>9120000</v>
      </c>
      <c r="O969" s="19" t="s">
        <v>3097</v>
      </c>
      <c r="P969" s="172">
        <f t="shared" si="30"/>
        <v>8208000</v>
      </c>
      <c r="Q969" s="135">
        <f t="shared" si="31"/>
        <v>68400</v>
      </c>
    </row>
    <row r="970" spans="1:17" x14ac:dyDescent="0.3">
      <c r="A970" s="19">
        <v>641</v>
      </c>
      <c r="B970" s="31" t="s">
        <v>3302</v>
      </c>
      <c r="C970" s="32" t="s">
        <v>3301</v>
      </c>
      <c r="D970" s="24" t="s">
        <v>1442</v>
      </c>
      <c r="E970" s="33"/>
      <c r="F970" s="33">
        <v>4313</v>
      </c>
      <c r="G970" s="33" t="s">
        <v>3147</v>
      </c>
      <c r="H970" s="33" t="s">
        <v>3148</v>
      </c>
      <c r="I970" s="33">
        <v>199209</v>
      </c>
      <c r="J970" s="34">
        <v>36310089</v>
      </c>
      <c r="K970" s="35">
        <v>912000</v>
      </c>
      <c r="L970" s="36">
        <v>10</v>
      </c>
      <c r="M970" s="37">
        <v>95000000</v>
      </c>
      <c r="N970" s="38">
        <v>9120000</v>
      </c>
      <c r="O970" s="19" t="s">
        <v>3097</v>
      </c>
      <c r="P970" s="172">
        <f t="shared" si="30"/>
        <v>8208000</v>
      </c>
      <c r="Q970" s="135">
        <f t="shared" si="31"/>
        <v>68400</v>
      </c>
    </row>
    <row r="971" spans="1:17" x14ac:dyDescent="0.3">
      <c r="A971" s="19">
        <v>642</v>
      </c>
      <c r="B971" s="31" t="s">
        <v>3303</v>
      </c>
      <c r="C971" s="32" t="s">
        <v>3210</v>
      </c>
      <c r="D971" s="24" t="s">
        <v>1442</v>
      </c>
      <c r="E971" s="33"/>
      <c r="F971" s="33">
        <v>7180</v>
      </c>
      <c r="G971" s="33" t="s">
        <v>3304</v>
      </c>
      <c r="H971" s="33" t="s">
        <v>1445</v>
      </c>
      <c r="I971" s="33">
        <v>200512</v>
      </c>
      <c r="J971" s="34">
        <v>10077384</v>
      </c>
      <c r="K971" s="35">
        <v>331400</v>
      </c>
      <c r="L971" s="36">
        <v>21</v>
      </c>
      <c r="M971" s="37">
        <v>10356117.712654648</v>
      </c>
      <c r="N971" s="38">
        <v>3314000</v>
      </c>
      <c r="O971" s="19" t="s">
        <v>3097</v>
      </c>
      <c r="P971" s="172">
        <f t="shared" si="30"/>
        <v>2982600</v>
      </c>
      <c r="Q971" s="135">
        <f t="shared" si="31"/>
        <v>11835.714285714284</v>
      </c>
    </row>
    <row r="972" spans="1:17" x14ac:dyDescent="0.3">
      <c r="A972" s="19">
        <v>643</v>
      </c>
      <c r="B972" s="31" t="s">
        <v>3305</v>
      </c>
      <c r="C972" s="32" t="s">
        <v>3210</v>
      </c>
      <c r="D972" s="24" t="s">
        <v>1442</v>
      </c>
      <c r="E972" s="33"/>
      <c r="F972" s="33">
        <v>7180</v>
      </c>
      <c r="G972" s="33" t="s">
        <v>3304</v>
      </c>
      <c r="H972" s="33" t="s">
        <v>1445</v>
      </c>
      <c r="I972" s="33">
        <v>201104</v>
      </c>
      <c r="J972" s="34">
        <v>6319380</v>
      </c>
      <c r="K972" s="35">
        <v>381700</v>
      </c>
      <c r="L972" s="36">
        <v>27</v>
      </c>
      <c r="M972" s="37">
        <v>6626127.0705718854</v>
      </c>
      <c r="N972" s="38">
        <v>3817000</v>
      </c>
      <c r="O972" s="19" t="s">
        <v>3097</v>
      </c>
      <c r="P972" s="172">
        <f t="shared" si="30"/>
        <v>3435300</v>
      </c>
      <c r="Q972" s="135">
        <f t="shared" si="31"/>
        <v>10602.777777777777</v>
      </c>
    </row>
    <row r="973" spans="1:17" x14ac:dyDescent="0.3">
      <c r="A973" s="19">
        <v>659</v>
      </c>
      <c r="B973" s="31" t="s">
        <v>3306</v>
      </c>
      <c r="C973" s="32" t="s">
        <v>3307</v>
      </c>
      <c r="D973" s="24" t="s">
        <v>1442</v>
      </c>
      <c r="E973" s="33"/>
      <c r="F973" s="33">
        <v>4326</v>
      </c>
      <c r="G973" s="33" t="s">
        <v>3294</v>
      </c>
      <c r="H973" s="33" t="s">
        <v>3155</v>
      </c>
      <c r="I973" s="33">
        <v>198107</v>
      </c>
      <c r="J973" s="34">
        <v>6408375</v>
      </c>
      <c r="K973" s="35">
        <v>0</v>
      </c>
      <c r="L973" s="36">
        <v>10</v>
      </c>
      <c r="M973" s="37">
        <v>32000000</v>
      </c>
      <c r="N973" s="38">
        <v>3072000</v>
      </c>
      <c r="O973" s="19" t="s">
        <v>3097</v>
      </c>
      <c r="P973" s="172">
        <f t="shared" si="30"/>
        <v>3072000</v>
      </c>
      <c r="Q973" s="135">
        <f t="shared" si="31"/>
        <v>25600</v>
      </c>
    </row>
    <row r="974" spans="1:17" x14ac:dyDescent="0.3">
      <c r="A974" s="19">
        <v>661</v>
      </c>
      <c r="B974" s="31" t="s">
        <v>3308</v>
      </c>
      <c r="C974" s="32" t="s">
        <v>3309</v>
      </c>
      <c r="D974" s="24" t="s">
        <v>1442</v>
      </c>
      <c r="E974" s="33"/>
      <c r="F974" s="33">
        <v>4313</v>
      </c>
      <c r="G974" s="33" t="s">
        <v>3147</v>
      </c>
      <c r="H974" s="33" t="s">
        <v>3148</v>
      </c>
      <c r="I974" s="33">
        <v>197512</v>
      </c>
      <c r="J974" s="34">
        <v>1190089</v>
      </c>
      <c r="K974" s="35">
        <v>0</v>
      </c>
      <c r="L974" s="36">
        <v>10</v>
      </c>
      <c r="M974" s="37">
        <v>32000000</v>
      </c>
      <c r="N974" s="38">
        <v>3072000</v>
      </c>
      <c r="O974" s="19" t="s">
        <v>3097</v>
      </c>
      <c r="P974" s="172">
        <f t="shared" si="30"/>
        <v>3072000</v>
      </c>
      <c r="Q974" s="135">
        <f t="shared" si="31"/>
        <v>25600</v>
      </c>
    </row>
    <row r="975" spans="1:17" x14ac:dyDescent="0.3">
      <c r="A975" s="19">
        <v>662</v>
      </c>
      <c r="B975" s="31" t="s">
        <v>3310</v>
      </c>
      <c r="C975" s="32" t="s">
        <v>3311</v>
      </c>
      <c r="D975" s="24" t="s">
        <v>1442</v>
      </c>
      <c r="E975" s="33"/>
      <c r="F975" s="33">
        <v>4318</v>
      </c>
      <c r="G975" s="33" t="s">
        <v>3288</v>
      </c>
      <c r="H975" s="33" t="s">
        <v>1445</v>
      </c>
      <c r="I975" s="33">
        <v>197512</v>
      </c>
      <c r="J975" s="34">
        <v>1579740</v>
      </c>
      <c r="K975" s="35">
        <v>0</v>
      </c>
      <c r="L975" s="36">
        <v>10</v>
      </c>
      <c r="M975" s="37">
        <v>32000000</v>
      </c>
      <c r="N975" s="38">
        <v>3072000</v>
      </c>
      <c r="O975" s="19" t="s">
        <v>3097</v>
      </c>
      <c r="P975" s="172">
        <f t="shared" si="30"/>
        <v>3072000</v>
      </c>
      <c r="Q975" s="135">
        <f t="shared" si="31"/>
        <v>25600</v>
      </c>
    </row>
    <row r="976" spans="1:17" x14ac:dyDescent="0.3">
      <c r="A976" s="19">
        <v>663</v>
      </c>
      <c r="B976" s="31" t="s">
        <v>3312</v>
      </c>
      <c r="C976" s="32" t="s">
        <v>3313</v>
      </c>
      <c r="D976" s="24" t="s">
        <v>1442</v>
      </c>
      <c r="E976" s="33"/>
      <c r="F976" s="33">
        <v>4313</v>
      </c>
      <c r="G976" s="33" t="s">
        <v>3147</v>
      </c>
      <c r="H976" s="33" t="s">
        <v>3148</v>
      </c>
      <c r="I976" s="33">
        <v>197512</v>
      </c>
      <c r="J976" s="34">
        <v>1190089</v>
      </c>
      <c r="K976" s="35">
        <v>0</v>
      </c>
      <c r="L976" s="36">
        <v>10</v>
      </c>
      <c r="M976" s="37">
        <v>32000000</v>
      </c>
      <c r="N976" s="38">
        <v>3072000</v>
      </c>
      <c r="O976" s="19" t="s">
        <v>3097</v>
      </c>
      <c r="P976" s="172">
        <f t="shared" si="30"/>
        <v>3072000</v>
      </c>
      <c r="Q976" s="135">
        <f t="shared" si="31"/>
        <v>25600</v>
      </c>
    </row>
    <row r="977" spans="1:17" x14ac:dyDescent="0.3">
      <c r="A977" s="19">
        <v>665</v>
      </c>
      <c r="B977" s="31" t="s">
        <v>3314</v>
      </c>
      <c r="C977" s="32" t="s">
        <v>3315</v>
      </c>
      <c r="D977" s="24" t="s">
        <v>1442</v>
      </c>
      <c r="E977" s="33"/>
      <c r="F977" s="33">
        <v>4313</v>
      </c>
      <c r="G977" s="33" t="s">
        <v>3147</v>
      </c>
      <c r="H977" s="33" t="s">
        <v>3148</v>
      </c>
      <c r="I977" s="33">
        <v>199212</v>
      </c>
      <c r="J977" s="34">
        <v>45459834</v>
      </c>
      <c r="K977" s="35">
        <v>409600</v>
      </c>
      <c r="L977" s="36">
        <v>10</v>
      </c>
      <c r="M977" s="37">
        <v>32000000</v>
      </c>
      <c r="N977" s="38">
        <v>4096000</v>
      </c>
      <c r="O977" s="19" t="s">
        <v>3097</v>
      </c>
      <c r="P977" s="172">
        <f t="shared" si="30"/>
        <v>3686400</v>
      </c>
      <c r="Q977" s="135">
        <f t="shared" si="31"/>
        <v>30720</v>
      </c>
    </row>
    <row r="978" spans="1:17" x14ac:dyDescent="0.3">
      <c r="A978" s="19">
        <v>669</v>
      </c>
      <c r="B978" s="31" t="s">
        <v>3316</v>
      </c>
      <c r="C978" s="32" t="s">
        <v>3317</v>
      </c>
      <c r="D978" s="24" t="s">
        <v>1442</v>
      </c>
      <c r="E978" s="33"/>
      <c r="F978" s="33">
        <v>7424</v>
      </c>
      <c r="G978" s="33" t="s">
        <v>3318</v>
      </c>
      <c r="H978" s="33" t="s">
        <v>1445</v>
      </c>
      <c r="I978" s="33">
        <v>200512</v>
      </c>
      <c r="J978" s="34">
        <v>15318805</v>
      </c>
      <c r="K978" s="35">
        <v>503800</v>
      </c>
      <c r="L978" s="36">
        <v>21</v>
      </c>
      <c r="M978" s="37">
        <v>15742512.917757483</v>
      </c>
      <c r="N978" s="38">
        <v>5038000</v>
      </c>
      <c r="O978" s="19" t="s">
        <v>3097</v>
      </c>
      <c r="P978" s="172">
        <f t="shared" si="30"/>
        <v>4534200</v>
      </c>
      <c r="Q978" s="135">
        <f t="shared" si="31"/>
        <v>17992.857142857141</v>
      </c>
    </row>
    <row r="979" spans="1:17" x14ac:dyDescent="0.3">
      <c r="A979" s="19">
        <v>672</v>
      </c>
      <c r="B979" s="31" t="s">
        <v>3319</v>
      </c>
      <c r="C979" s="32" t="s">
        <v>3320</v>
      </c>
      <c r="D979" s="24" t="s">
        <v>1442</v>
      </c>
      <c r="E979" s="33"/>
      <c r="F979" s="33">
        <v>4313</v>
      </c>
      <c r="G979" s="33" t="s">
        <v>3147</v>
      </c>
      <c r="H979" s="33" t="s">
        <v>3148</v>
      </c>
      <c r="I979" s="33">
        <v>201308</v>
      </c>
      <c r="J979" s="34">
        <v>49283931</v>
      </c>
      <c r="K979" s="35">
        <v>3240000</v>
      </c>
      <c r="L979" s="36">
        <v>29</v>
      </c>
      <c r="M979" s="37">
        <v>50000000</v>
      </c>
      <c r="N979" s="38">
        <v>32400000</v>
      </c>
      <c r="O979" s="19" t="s">
        <v>3097</v>
      </c>
      <c r="P979" s="172">
        <f t="shared" si="30"/>
        <v>29160000</v>
      </c>
      <c r="Q979" s="135">
        <f t="shared" si="31"/>
        <v>83793.10344827587</v>
      </c>
    </row>
    <row r="980" spans="1:17" x14ac:dyDescent="0.3">
      <c r="A980" s="19">
        <v>673</v>
      </c>
      <c r="B980" s="31" t="s">
        <v>3321</v>
      </c>
      <c r="C980" s="32" t="s">
        <v>3322</v>
      </c>
      <c r="D980" s="24" t="s">
        <v>1442</v>
      </c>
      <c r="E980" s="33"/>
      <c r="F980" s="33">
        <v>4325</v>
      </c>
      <c r="G980" s="33" t="s">
        <v>3154</v>
      </c>
      <c r="H980" s="33" t="s">
        <v>3155</v>
      </c>
      <c r="I980" s="33">
        <v>199402</v>
      </c>
      <c r="J980" s="34">
        <v>42605023</v>
      </c>
      <c r="K980" s="35">
        <v>409600</v>
      </c>
      <c r="L980" s="36">
        <v>10</v>
      </c>
      <c r="M980" s="37">
        <v>32000000</v>
      </c>
      <c r="N980" s="38">
        <v>4096000</v>
      </c>
      <c r="O980" s="19" t="s">
        <v>3097</v>
      </c>
      <c r="P980" s="172">
        <f t="shared" si="30"/>
        <v>3686400</v>
      </c>
      <c r="Q980" s="135">
        <f t="shared" si="31"/>
        <v>30720</v>
      </c>
    </row>
    <row r="981" spans="1:17" x14ac:dyDescent="0.3">
      <c r="A981" s="19">
        <v>678</v>
      </c>
      <c r="B981" s="31" t="s">
        <v>3323</v>
      </c>
      <c r="C981" s="32" t="s">
        <v>3324</v>
      </c>
      <c r="D981" s="24" t="s">
        <v>1442</v>
      </c>
      <c r="E981" s="33"/>
      <c r="F981" s="33">
        <v>5118</v>
      </c>
      <c r="G981" s="33" t="s">
        <v>3120</v>
      </c>
      <c r="H981" s="33" t="s">
        <v>1445</v>
      </c>
      <c r="I981" s="33">
        <v>197110</v>
      </c>
      <c r="J981" s="34">
        <v>158853</v>
      </c>
      <c r="K981" s="35">
        <v>0</v>
      </c>
      <c r="L981" s="36">
        <v>10</v>
      </c>
      <c r="M981" s="37">
        <v>30000000</v>
      </c>
      <c r="N981" s="38">
        <v>4860000</v>
      </c>
      <c r="O981" s="19" t="s">
        <v>3097</v>
      </c>
      <c r="P981" s="172">
        <f t="shared" si="30"/>
        <v>4860000</v>
      </c>
      <c r="Q981" s="135">
        <f t="shared" si="31"/>
        <v>40500</v>
      </c>
    </row>
    <row r="982" spans="1:17" x14ac:dyDescent="0.3">
      <c r="A982" s="19">
        <v>679</v>
      </c>
      <c r="B982" s="31" t="s">
        <v>3325</v>
      </c>
      <c r="C982" s="32" t="s">
        <v>3326</v>
      </c>
      <c r="D982" s="24" t="s">
        <v>1442</v>
      </c>
      <c r="E982" s="33" t="s">
        <v>3327</v>
      </c>
      <c r="F982" s="33">
        <v>5118</v>
      </c>
      <c r="G982" s="33" t="s">
        <v>3120</v>
      </c>
      <c r="H982" s="33" t="s">
        <v>1445</v>
      </c>
      <c r="I982" s="33">
        <v>200506</v>
      </c>
      <c r="J982" s="34">
        <v>808748</v>
      </c>
      <c r="K982" s="35">
        <v>26600</v>
      </c>
      <c r="L982" s="36">
        <v>21</v>
      </c>
      <c r="M982" s="37">
        <v>831117.42966964655</v>
      </c>
      <c r="N982" s="38">
        <v>266000</v>
      </c>
      <c r="O982" s="19" t="s">
        <v>3097</v>
      </c>
      <c r="P982" s="172">
        <f t="shared" si="30"/>
        <v>239400</v>
      </c>
      <c r="Q982" s="135">
        <f t="shared" si="31"/>
        <v>950</v>
      </c>
    </row>
    <row r="983" spans="1:17" x14ac:dyDescent="0.3">
      <c r="A983" s="19">
        <v>683</v>
      </c>
      <c r="B983" s="31" t="s">
        <v>3328</v>
      </c>
      <c r="C983" s="32" t="s">
        <v>3329</v>
      </c>
      <c r="D983" s="24" t="s">
        <v>1442</v>
      </c>
      <c r="E983" s="33" t="s">
        <v>3330</v>
      </c>
      <c r="F983" s="33">
        <v>6304</v>
      </c>
      <c r="G983" s="33" t="s">
        <v>3194</v>
      </c>
      <c r="H983" s="33" t="s">
        <v>1445</v>
      </c>
      <c r="I983" s="33">
        <v>199506</v>
      </c>
      <c r="J983" s="34">
        <v>2371031</v>
      </c>
      <c r="K983" s="35">
        <v>27400</v>
      </c>
      <c r="L983" s="36">
        <v>11</v>
      </c>
      <c r="M983" s="35">
        <v>2845237.1999999997</v>
      </c>
      <c r="N983" s="38">
        <v>274000</v>
      </c>
      <c r="O983" s="19" t="s">
        <v>3097</v>
      </c>
      <c r="P983" s="172">
        <f t="shared" si="30"/>
        <v>246600</v>
      </c>
      <c r="Q983" s="135">
        <f t="shared" si="31"/>
        <v>1868.1818181818182</v>
      </c>
    </row>
    <row r="984" spans="1:17" x14ac:dyDescent="0.3">
      <c r="A984" s="19">
        <v>843</v>
      </c>
      <c r="B984" s="31" t="s">
        <v>3331</v>
      </c>
      <c r="C984" s="32" t="s">
        <v>3008</v>
      </c>
      <c r="D984" s="24" t="s">
        <v>1442</v>
      </c>
      <c r="E984" s="33"/>
      <c r="F984" s="33">
        <v>6401</v>
      </c>
      <c r="G984" s="33" t="s">
        <v>3114</v>
      </c>
      <c r="H984" s="33" t="s">
        <v>1445</v>
      </c>
      <c r="I984" s="33">
        <v>200001</v>
      </c>
      <c r="J984" s="34">
        <v>1082069</v>
      </c>
      <c r="K984" s="35">
        <v>22700</v>
      </c>
      <c r="L984" s="36">
        <v>16</v>
      </c>
      <c r="M984" s="37">
        <v>1416800</v>
      </c>
      <c r="N984" s="38">
        <v>227000</v>
      </c>
      <c r="O984" s="19" t="s">
        <v>3097</v>
      </c>
      <c r="P984" s="172">
        <f t="shared" si="30"/>
        <v>204300</v>
      </c>
      <c r="Q984" s="135">
        <f t="shared" si="31"/>
        <v>1064.0625</v>
      </c>
    </row>
    <row r="985" spans="1:17" x14ac:dyDescent="0.3">
      <c r="A985" s="19">
        <v>844</v>
      </c>
      <c r="B985" s="31" t="s">
        <v>3332</v>
      </c>
      <c r="C985" s="32" t="s">
        <v>3008</v>
      </c>
      <c r="D985" s="24" t="s">
        <v>1442</v>
      </c>
      <c r="E985" s="33"/>
      <c r="F985" s="33">
        <v>6501</v>
      </c>
      <c r="G985" s="33" t="s">
        <v>3333</v>
      </c>
      <c r="H985" s="33" t="s">
        <v>1445</v>
      </c>
      <c r="I985" s="33">
        <v>199510</v>
      </c>
      <c r="J985" s="34">
        <v>1315737</v>
      </c>
      <c r="K985" s="35">
        <v>13700</v>
      </c>
      <c r="L985" s="36">
        <v>11</v>
      </c>
      <c r="M985" s="37">
        <v>1416800</v>
      </c>
      <c r="N985" s="38">
        <v>137000</v>
      </c>
      <c r="O985" s="19" t="s">
        <v>3097</v>
      </c>
      <c r="P985" s="172">
        <f t="shared" si="30"/>
        <v>123300</v>
      </c>
      <c r="Q985" s="135">
        <f t="shared" si="31"/>
        <v>934.09090909090912</v>
      </c>
    </row>
    <row r="986" spans="1:17" x14ac:dyDescent="0.3">
      <c r="A986" s="19">
        <v>847</v>
      </c>
      <c r="B986" s="31" t="s">
        <v>3334</v>
      </c>
      <c r="C986" s="32" t="s">
        <v>2657</v>
      </c>
      <c r="D986" s="24" t="s">
        <v>1442</v>
      </c>
      <c r="E986" s="33"/>
      <c r="F986" s="33">
        <v>6401</v>
      </c>
      <c r="G986" s="33" t="s">
        <v>3114</v>
      </c>
      <c r="H986" s="33" t="s">
        <v>1445</v>
      </c>
      <c r="I986" s="33">
        <v>201201</v>
      </c>
      <c r="J986" s="34">
        <v>1566012</v>
      </c>
      <c r="K986" s="35">
        <v>108400</v>
      </c>
      <c r="L986" s="36">
        <v>28</v>
      </c>
      <c r="M986" s="37">
        <v>1769682.2123818735</v>
      </c>
      <c r="N986" s="38">
        <v>1084000</v>
      </c>
      <c r="O986" s="19" t="s">
        <v>3097</v>
      </c>
      <c r="P986" s="172">
        <f t="shared" si="30"/>
        <v>975600</v>
      </c>
      <c r="Q986" s="135">
        <f t="shared" si="31"/>
        <v>2903.5714285714289</v>
      </c>
    </row>
    <row r="987" spans="1:17" x14ac:dyDescent="0.3">
      <c r="A987" s="19">
        <v>848</v>
      </c>
      <c r="B987" s="31" t="s">
        <v>3335</v>
      </c>
      <c r="C987" s="32" t="s">
        <v>2657</v>
      </c>
      <c r="D987" s="24" t="s">
        <v>1442</v>
      </c>
      <c r="E987" s="33"/>
      <c r="F987" s="33">
        <v>6302</v>
      </c>
      <c r="G987" s="33" t="s">
        <v>3336</v>
      </c>
      <c r="H987" s="33" t="s">
        <v>1445</v>
      </c>
      <c r="I987" s="33">
        <v>201310</v>
      </c>
      <c r="J987" s="34">
        <v>1059566</v>
      </c>
      <c r="K987" s="35">
        <v>69900</v>
      </c>
      <c r="L987" s="36">
        <v>29</v>
      </c>
      <c r="M987" s="37">
        <v>1077476.2799001469</v>
      </c>
      <c r="N987" s="38">
        <v>699000</v>
      </c>
      <c r="O987" s="19" t="s">
        <v>3097</v>
      </c>
      <c r="P987" s="172">
        <f t="shared" si="30"/>
        <v>629100</v>
      </c>
      <c r="Q987" s="135">
        <f t="shared" si="31"/>
        <v>1807.7586206896551</v>
      </c>
    </row>
    <row r="988" spans="1:17" x14ac:dyDescent="0.3">
      <c r="A988" s="19">
        <v>849</v>
      </c>
      <c r="B988" s="31" t="s">
        <v>3337</v>
      </c>
      <c r="C988" s="32" t="s">
        <v>3008</v>
      </c>
      <c r="D988" s="24" t="s">
        <v>1442</v>
      </c>
      <c r="E988" s="33"/>
      <c r="F988" s="33">
        <v>6401</v>
      </c>
      <c r="G988" s="33" t="s">
        <v>3114</v>
      </c>
      <c r="H988" s="33" t="s">
        <v>1445</v>
      </c>
      <c r="I988" s="33">
        <v>199606</v>
      </c>
      <c r="J988" s="34">
        <v>1292276</v>
      </c>
      <c r="K988" s="35">
        <v>13700</v>
      </c>
      <c r="L988" s="36">
        <v>12</v>
      </c>
      <c r="M988" s="37">
        <v>1416800</v>
      </c>
      <c r="N988" s="38">
        <v>137000</v>
      </c>
      <c r="O988" s="19" t="s">
        <v>3097</v>
      </c>
      <c r="P988" s="172">
        <f t="shared" si="30"/>
        <v>123300</v>
      </c>
      <c r="Q988" s="135">
        <f t="shared" si="31"/>
        <v>856.25</v>
      </c>
    </row>
    <row r="989" spans="1:17" x14ac:dyDescent="0.3">
      <c r="A989" s="19">
        <v>854</v>
      </c>
      <c r="B989" s="31" t="s">
        <v>3338</v>
      </c>
      <c r="C989" s="32" t="s">
        <v>3014</v>
      </c>
      <c r="D989" s="24" t="s">
        <v>1442</v>
      </c>
      <c r="E989" s="33"/>
      <c r="F989" s="33">
        <v>6305</v>
      </c>
      <c r="G989" s="33" t="s">
        <v>3246</v>
      </c>
      <c r="H989" s="33" t="s">
        <v>1445</v>
      </c>
      <c r="I989" s="33">
        <v>199411</v>
      </c>
      <c r="J989" s="34">
        <v>7993103</v>
      </c>
      <c r="K989" s="35">
        <v>36000</v>
      </c>
      <c r="L989" s="36">
        <v>10</v>
      </c>
      <c r="M989" s="37">
        <v>2808000</v>
      </c>
      <c r="N989" s="38">
        <v>360000</v>
      </c>
      <c r="O989" s="19" t="s">
        <v>3097</v>
      </c>
      <c r="P989" s="172">
        <f t="shared" si="30"/>
        <v>324000</v>
      </c>
      <c r="Q989" s="135">
        <f t="shared" si="31"/>
        <v>2700</v>
      </c>
    </row>
    <row r="990" spans="1:17" x14ac:dyDescent="0.3">
      <c r="A990" s="19">
        <v>865</v>
      </c>
      <c r="B990" s="31" t="s">
        <v>3339</v>
      </c>
      <c r="C990" s="32" t="s">
        <v>3340</v>
      </c>
      <c r="D990" s="24" t="s">
        <v>1442</v>
      </c>
      <c r="E990" s="33"/>
      <c r="F990" s="33">
        <v>4316</v>
      </c>
      <c r="G990" s="33" t="s">
        <v>3163</v>
      </c>
      <c r="H990" s="33" t="s">
        <v>3155</v>
      </c>
      <c r="I990" s="33">
        <v>199410</v>
      </c>
      <c r="J990" s="34">
        <v>3038326</v>
      </c>
      <c r="K990" s="35">
        <v>31700</v>
      </c>
      <c r="L990" s="36">
        <v>10</v>
      </c>
      <c r="M990" s="37">
        <v>3300000</v>
      </c>
      <c r="N990" s="38">
        <v>317000</v>
      </c>
      <c r="O990" s="19" t="s">
        <v>3097</v>
      </c>
      <c r="P990" s="172">
        <f t="shared" si="30"/>
        <v>285300</v>
      </c>
      <c r="Q990" s="135">
        <f t="shared" si="31"/>
        <v>2377.5</v>
      </c>
    </row>
    <row r="991" spans="1:17" x14ac:dyDescent="0.3">
      <c r="A991" s="19">
        <v>866</v>
      </c>
      <c r="B991" s="31" t="s">
        <v>3341</v>
      </c>
      <c r="C991" s="32" t="s">
        <v>3342</v>
      </c>
      <c r="D991" s="24" t="s">
        <v>1442</v>
      </c>
      <c r="E991" s="33"/>
      <c r="F991" s="33">
        <v>4326</v>
      </c>
      <c r="G991" s="33" t="s">
        <v>3294</v>
      </c>
      <c r="H991" s="33" t="s">
        <v>3155</v>
      </c>
      <c r="I991" s="33">
        <v>200301</v>
      </c>
      <c r="J991" s="34">
        <v>3088112</v>
      </c>
      <c r="K991" s="35">
        <v>70700</v>
      </c>
      <c r="L991" s="36">
        <v>19</v>
      </c>
      <c r="M991" s="37">
        <v>2760194.4123734348</v>
      </c>
      <c r="N991" s="38">
        <v>707000</v>
      </c>
      <c r="O991" s="19" t="s">
        <v>3097</v>
      </c>
      <c r="P991" s="172">
        <f t="shared" si="30"/>
        <v>636300</v>
      </c>
      <c r="Q991" s="135">
        <f t="shared" si="31"/>
        <v>2790.7894736842104</v>
      </c>
    </row>
    <row r="992" spans="1:17" x14ac:dyDescent="0.3">
      <c r="A992" s="19">
        <v>871</v>
      </c>
      <c r="B992" s="31" t="s">
        <v>3343</v>
      </c>
      <c r="C992" s="32" t="s">
        <v>3344</v>
      </c>
      <c r="D992" s="24" t="s">
        <v>1442</v>
      </c>
      <c r="E992" s="33"/>
      <c r="F992" s="33">
        <v>6305</v>
      </c>
      <c r="G992" s="33" t="s">
        <v>3246</v>
      </c>
      <c r="H992" s="33" t="s">
        <v>1445</v>
      </c>
      <c r="I992" s="33">
        <v>201106</v>
      </c>
      <c r="J992" s="34">
        <v>3822925</v>
      </c>
      <c r="K992" s="35">
        <v>230900</v>
      </c>
      <c r="L992" s="36">
        <v>27</v>
      </c>
      <c r="M992" s="37">
        <v>4008492.4203428221</v>
      </c>
      <c r="N992" s="38">
        <v>2309000</v>
      </c>
      <c r="O992" s="19" t="s">
        <v>3097</v>
      </c>
      <c r="P992" s="172">
        <f t="shared" si="30"/>
        <v>2078100</v>
      </c>
      <c r="Q992" s="135">
        <f t="shared" si="31"/>
        <v>6413.8888888888896</v>
      </c>
    </row>
    <row r="993" spans="1:17" x14ac:dyDescent="0.3">
      <c r="A993" s="19">
        <v>944</v>
      </c>
      <c r="B993" s="31" t="s">
        <v>3345</v>
      </c>
      <c r="C993" s="32" t="s">
        <v>3346</v>
      </c>
      <c r="D993" s="24" t="s">
        <v>1442</v>
      </c>
      <c r="E993" s="33"/>
      <c r="F993" s="33">
        <v>7240</v>
      </c>
      <c r="G993" s="33" t="s">
        <v>3347</v>
      </c>
      <c r="H993" s="33" t="s">
        <v>1445</v>
      </c>
      <c r="I993" s="33">
        <v>199512</v>
      </c>
      <c r="J993" s="34">
        <v>4919093</v>
      </c>
      <c r="K993" s="35">
        <v>38400</v>
      </c>
      <c r="L993" s="36">
        <v>11</v>
      </c>
      <c r="M993" s="37">
        <v>4000000</v>
      </c>
      <c r="N993" s="38">
        <v>384000</v>
      </c>
      <c r="O993" s="19" t="s">
        <v>3097</v>
      </c>
      <c r="P993" s="172">
        <f t="shared" si="30"/>
        <v>345600</v>
      </c>
      <c r="Q993" s="135">
        <f t="shared" si="31"/>
        <v>2618.1818181818185</v>
      </c>
    </row>
    <row r="994" spans="1:17" x14ac:dyDescent="0.3">
      <c r="A994" s="19">
        <v>983</v>
      </c>
      <c r="B994" s="31" t="s">
        <v>3348</v>
      </c>
      <c r="C994" s="32" t="s">
        <v>3349</v>
      </c>
      <c r="D994" s="24" t="s">
        <v>1442</v>
      </c>
      <c r="E994" s="33" t="s">
        <v>3350</v>
      </c>
      <c r="F994" s="33">
        <v>6305</v>
      </c>
      <c r="G994" s="33" t="s">
        <v>3246</v>
      </c>
      <c r="H994" s="33" t="s">
        <v>1445</v>
      </c>
      <c r="I994" s="33">
        <v>201105</v>
      </c>
      <c r="J994" s="34">
        <v>909567</v>
      </c>
      <c r="K994" s="35">
        <v>55000</v>
      </c>
      <c r="L994" s="36">
        <v>27</v>
      </c>
      <c r="M994" s="37">
        <v>953718.01050084934</v>
      </c>
      <c r="N994" s="38">
        <v>550000</v>
      </c>
      <c r="O994" s="19" t="s">
        <v>3097</v>
      </c>
      <c r="P994" s="172">
        <f t="shared" si="30"/>
        <v>495000</v>
      </c>
      <c r="Q994" s="135">
        <f t="shared" si="31"/>
        <v>1527.7777777777776</v>
      </c>
    </row>
    <row r="995" spans="1:17" ht="13.5" thickBot="1" x14ac:dyDescent="0.35">
      <c r="A995" s="19">
        <v>984</v>
      </c>
      <c r="B995" s="39" t="s">
        <v>3351</v>
      </c>
      <c r="C995" s="40" t="s">
        <v>3352</v>
      </c>
      <c r="D995" s="24" t="s">
        <v>1442</v>
      </c>
      <c r="E995" s="41" t="s">
        <v>3353</v>
      </c>
      <c r="F995" s="41">
        <v>5812</v>
      </c>
      <c r="G995" s="41" t="s">
        <v>3191</v>
      </c>
      <c r="H995" s="41" t="s">
        <v>1445</v>
      </c>
      <c r="I995" s="41">
        <v>200308</v>
      </c>
      <c r="J995" s="42">
        <v>4127230</v>
      </c>
      <c r="K995" s="43">
        <v>94500</v>
      </c>
      <c r="L995" s="44">
        <v>19</v>
      </c>
      <c r="M995" s="45">
        <v>3688971.508993201</v>
      </c>
      <c r="N995" s="46">
        <v>945000</v>
      </c>
      <c r="O995" s="19" t="s">
        <v>3097</v>
      </c>
      <c r="P995" s="172">
        <f t="shared" si="30"/>
        <v>850500</v>
      </c>
      <c r="Q995" s="135">
        <f t="shared" si="31"/>
        <v>3730.2631578947367</v>
      </c>
    </row>
    <row r="996" spans="1:17" ht="13.5" thickBot="1" x14ac:dyDescent="0.35">
      <c r="B996" s="127" t="s">
        <v>3354</v>
      </c>
      <c r="C996" s="128"/>
      <c r="D996" s="128"/>
      <c r="E996" s="129"/>
      <c r="F996" s="129"/>
      <c r="G996" s="129"/>
      <c r="H996" s="129"/>
      <c r="I996" s="129"/>
      <c r="J996" s="130"/>
      <c r="K996" s="131"/>
      <c r="L996" s="132"/>
      <c r="M996" s="133"/>
      <c r="N996" s="134">
        <f>SUM(N886:N995)</f>
        <v>2119567000</v>
      </c>
      <c r="O996" s="134">
        <f>SUM(O886:O995)</f>
        <v>0</v>
      </c>
      <c r="P996" s="134">
        <f>SUM(P886:P995)</f>
        <v>1917414700</v>
      </c>
      <c r="Q996" s="134">
        <f>SUM(Q886:Q995)</f>
        <v>6984813.0251465896</v>
      </c>
    </row>
    <row r="997" spans="1:17" ht="13.5" thickBot="1" x14ac:dyDescent="0.35">
      <c r="B997" s="136"/>
      <c r="C997" s="137"/>
      <c r="D997" s="137"/>
      <c r="E997" s="138"/>
      <c r="F997" s="138"/>
      <c r="G997" s="138"/>
      <c r="H997" s="138"/>
      <c r="I997" s="138"/>
      <c r="J997" s="139"/>
      <c r="K997" s="140"/>
      <c r="L997" s="141"/>
      <c r="M997" s="142"/>
      <c r="N997" s="143"/>
    </row>
    <row r="998" spans="1:17" ht="13.5" thickBot="1" x14ac:dyDescent="0.35">
      <c r="B998" s="144" t="s">
        <v>3355</v>
      </c>
      <c r="C998" s="145"/>
      <c r="D998" s="145"/>
      <c r="E998" s="146"/>
      <c r="F998" s="146"/>
      <c r="G998" s="146"/>
      <c r="H998" s="146"/>
      <c r="I998" s="146"/>
      <c r="J998" s="147"/>
      <c r="K998" s="148"/>
      <c r="L998" s="149"/>
      <c r="M998" s="147"/>
      <c r="N998" s="150">
        <f>SUM(N996,N885,N879,N874,N855,N800,N763,N710,N699,N692,N338)</f>
        <v>38032415000</v>
      </c>
      <c r="O998" s="150">
        <f>SUM(O996,O885,O879,O874,O855,O800,O763,O710,O699,O692,O338)</f>
        <v>0</v>
      </c>
      <c r="P998" s="150">
        <f>SUM(P996,P885,P879,P874,P855,P800,P763,P710,P699,P692,P338)</f>
        <v>34572242300</v>
      </c>
      <c r="Q998" s="150">
        <f>SUM(Q996,Q885,Q879,Q874,Q855,Q800,Q763,Q710,Q699,Q692,Q338)</f>
        <v>132022097.93650182</v>
      </c>
    </row>
    <row r="999" spans="1:17" x14ac:dyDescent="0.3">
      <c r="J999" s="152"/>
    </row>
  </sheetData>
  <autoFilter ref="A1:Q996" xr:uid="{00000000-0009-0000-0000-000006000000}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9"/>
  <sheetViews>
    <sheetView workbookViewId="0">
      <selection activeCell="A3" sqref="A3"/>
    </sheetView>
  </sheetViews>
  <sheetFormatPr baseColWidth="10" defaultColWidth="11.453125" defaultRowHeight="13" x14ac:dyDescent="0.3"/>
  <cols>
    <col min="1" max="1" width="24.453125" style="2" bestFit="1" customWidth="1"/>
    <col min="2" max="2" width="19.7265625" style="153" customWidth="1"/>
    <col min="3" max="3" width="19.08984375" style="2" customWidth="1"/>
    <col min="4" max="4" width="19" style="2" customWidth="1"/>
    <col min="5" max="5" width="16.26953125" style="153" bestFit="1" customWidth="1"/>
    <col min="6" max="6" width="26" style="2" bestFit="1" customWidth="1"/>
    <col min="7" max="7" width="11.453125" style="2"/>
    <col min="8" max="8" width="14.36328125" style="2" bestFit="1" customWidth="1"/>
    <col min="9" max="16384" width="11.453125" style="2"/>
  </cols>
  <sheetData>
    <row r="1" spans="1:8" x14ac:dyDescent="0.3">
      <c r="A1" s="5"/>
      <c r="B1" s="155" t="s">
        <v>3362</v>
      </c>
      <c r="C1" s="5" t="s">
        <v>3363</v>
      </c>
      <c r="D1" s="5" t="s">
        <v>3364</v>
      </c>
      <c r="F1" s="155" t="s">
        <v>3365</v>
      </c>
    </row>
    <row r="2" spans="1:8" x14ac:dyDescent="0.3">
      <c r="A2" s="2" t="s">
        <v>3366</v>
      </c>
      <c r="B2" s="153">
        <v>6582338199</v>
      </c>
      <c r="C2" s="153">
        <f>5429819393+791000000</f>
        <v>6220819393</v>
      </c>
      <c r="D2" s="154">
        <f>+B2-C2</f>
        <v>361518806</v>
      </c>
      <c r="F2" s="153">
        <v>2100482305</v>
      </c>
    </row>
    <row r="3" spans="1:8" x14ac:dyDescent="0.3">
      <c r="A3" s="2" t="s">
        <v>3367</v>
      </c>
      <c r="B3" s="153">
        <v>116032562</v>
      </c>
      <c r="C3" s="2">
        <v>0</v>
      </c>
      <c r="D3" s="154">
        <f>+B3-C3</f>
        <v>116032562</v>
      </c>
      <c r="F3" s="153">
        <v>1370792576</v>
      </c>
    </row>
    <row r="4" spans="1:8" x14ac:dyDescent="0.3">
      <c r="A4" s="2" t="s">
        <v>3365</v>
      </c>
      <c r="B4" s="153">
        <v>729689729</v>
      </c>
      <c r="C4" s="153">
        <v>170911643</v>
      </c>
      <c r="D4" s="154">
        <f>+B4-C4</f>
        <v>558778086</v>
      </c>
      <c r="F4" s="153">
        <f>+F2-F3</f>
        <v>729689729</v>
      </c>
      <c r="H4" s="154">
        <f>791000000-D4</f>
        <v>232221914</v>
      </c>
    </row>
    <row r="5" spans="1:8" x14ac:dyDescent="0.3">
      <c r="A5" s="2" t="s">
        <v>3368</v>
      </c>
      <c r="B5" s="153">
        <v>527449552</v>
      </c>
      <c r="C5" s="2">
        <v>0</v>
      </c>
      <c r="D5" s="154">
        <f>+B5-C5</f>
        <v>527449552</v>
      </c>
      <c r="F5" s="153"/>
    </row>
    <row r="6" spans="1:8" x14ac:dyDescent="0.3">
      <c r="A6" s="16"/>
      <c r="B6" s="156">
        <f>SUM(B2:B5)</f>
        <v>7955510042</v>
      </c>
      <c r="C6" s="156">
        <f>SUM(C2:C5)</f>
        <v>6391731036</v>
      </c>
      <c r="D6" s="156">
        <f>SUM(D2:D5)</f>
        <v>1563779006</v>
      </c>
      <c r="F6" s="156"/>
    </row>
    <row r="7" spans="1:8" x14ac:dyDescent="0.3">
      <c r="B7" s="153">
        <v>7225820</v>
      </c>
    </row>
    <row r="8" spans="1:8" x14ac:dyDescent="0.3">
      <c r="B8" s="153">
        <v>7955510</v>
      </c>
    </row>
    <row r="9" spans="1:8" x14ac:dyDescent="0.3">
      <c r="B9" s="153">
        <f>+B8-B7</f>
        <v>729690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11"/>
  <sheetViews>
    <sheetView workbookViewId="0">
      <selection activeCell="D13" sqref="D13"/>
    </sheetView>
  </sheetViews>
  <sheetFormatPr baseColWidth="10" defaultColWidth="18.54296875" defaultRowHeight="13" x14ac:dyDescent="0.3"/>
  <cols>
    <col min="1" max="1" width="16.54296875" style="2" bestFit="1" customWidth="1"/>
    <col min="2" max="2" width="12.54296875" style="2" customWidth="1"/>
    <col min="3" max="3" width="15.36328125" style="2" customWidth="1"/>
    <col min="4" max="4" width="13.1796875" style="2" customWidth="1"/>
    <col min="5" max="5" width="12.08984375" style="2" customWidth="1"/>
    <col min="6" max="6" width="16.6328125" style="2" customWidth="1"/>
    <col min="7" max="7" width="12.36328125" style="2" bestFit="1" customWidth="1"/>
    <col min="8" max="8" width="15.1796875" style="2" customWidth="1"/>
    <col min="9" max="9" width="14.54296875" style="2" customWidth="1"/>
    <col min="10" max="10" width="16" style="2" customWidth="1"/>
    <col min="11" max="16384" width="18.54296875" style="2"/>
  </cols>
  <sheetData>
    <row r="1" spans="1:10" ht="13.5" thickBot="1" x14ac:dyDescent="0.35">
      <c r="A1" s="157" t="s">
        <v>3374</v>
      </c>
      <c r="B1" s="158" t="s">
        <v>3375</v>
      </c>
      <c r="C1" s="159" t="s">
        <v>3376</v>
      </c>
      <c r="D1" s="159" t="s">
        <v>3377</v>
      </c>
      <c r="E1" s="159" t="s">
        <v>3378</v>
      </c>
      <c r="F1" s="159" t="s">
        <v>3379</v>
      </c>
      <c r="G1" s="159" t="s">
        <v>3380</v>
      </c>
      <c r="H1" s="159" t="s">
        <v>3381</v>
      </c>
      <c r="I1" s="159" t="s">
        <v>3382</v>
      </c>
      <c r="J1" s="159" t="s">
        <v>3383</v>
      </c>
    </row>
    <row r="2" spans="1:10" x14ac:dyDescent="0.3">
      <c r="A2" s="160" t="s">
        <v>3384</v>
      </c>
      <c r="B2" s="161" t="s">
        <v>3385</v>
      </c>
      <c r="C2" s="162" t="s">
        <v>3386</v>
      </c>
      <c r="D2" s="162" t="s">
        <v>3386</v>
      </c>
      <c r="E2" s="162" t="s">
        <v>3387</v>
      </c>
      <c r="F2" s="162" t="s">
        <v>3388</v>
      </c>
      <c r="G2" s="162" t="s">
        <v>3389</v>
      </c>
      <c r="H2" s="162" t="s">
        <v>3388</v>
      </c>
      <c r="I2" s="162" t="s">
        <v>3389</v>
      </c>
      <c r="J2" s="162" t="s">
        <v>3389</v>
      </c>
    </row>
    <row r="3" spans="1:10" x14ac:dyDescent="0.3">
      <c r="A3" s="163" t="s">
        <v>3390</v>
      </c>
      <c r="B3" s="164" t="s">
        <v>3391</v>
      </c>
      <c r="C3" s="165" t="s">
        <v>3392</v>
      </c>
      <c r="D3" s="165" t="s">
        <v>3392</v>
      </c>
      <c r="E3" s="165" t="s">
        <v>3393</v>
      </c>
      <c r="F3" s="165" t="s">
        <v>3394</v>
      </c>
      <c r="G3" s="165" t="s">
        <v>3395</v>
      </c>
      <c r="H3" s="165" t="s">
        <v>3396</v>
      </c>
      <c r="I3" s="165" t="s">
        <v>3395</v>
      </c>
      <c r="J3" s="165" t="s">
        <v>3397</v>
      </c>
    </row>
    <row r="4" spans="1:10" x14ac:dyDescent="0.3">
      <c r="A4" s="163" t="s">
        <v>3398</v>
      </c>
      <c r="B4" s="164" t="s">
        <v>3399</v>
      </c>
      <c r="C4" s="165" t="s">
        <v>3400</v>
      </c>
      <c r="D4" s="165" t="s">
        <v>3400</v>
      </c>
      <c r="E4" s="165" t="s">
        <v>3401</v>
      </c>
      <c r="F4" s="165" t="s">
        <v>3402</v>
      </c>
      <c r="G4" s="165" t="s">
        <v>3399</v>
      </c>
      <c r="H4" s="165" t="s">
        <v>3402</v>
      </c>
      <c r="I4" s="165" t="s">
        <v>3401</v>
      </c>
      <c r="J4" s="165" t="s">
        <v>3403</v>
      </c>
    </row>
    <row r="5" spans="1:10" x14ac:dyDescent="0.3">
      <c r="A5" s="163" t="s">
        <v>3404</v>
      </c>
      <c r="B5" s="164">
        <v>2010</v>
      </c>
      <c r="C5" s="165">
        <v>2013</v>
      </c>
      <c r="D5" s="165">
        <v>2013</v>
      </c>
      <c r="E5" s="165">
        <v>1974</v>
      </c>
      <c r="F5" s="165">
        <v>2013</v>
      </c>
      <c r="G5" s="165">
        <v>2013</v>
      </c>
      <c r="H5" s="165">
        <v>2014</v>
      </c>
      <c r="I5" s="165">
        <v>2013</v>
      </c>
      <c r="J5" s="165">
        <v>2014</v>
      </c>
    </row>
    <row r="6" spans="1:10" ht="13.5" thickBot="1" x14ac:dyDescent="0.35">
      <c r="A6" s="166" t="s">
        <v>3405</v>
      </c>
      <c r="B6" s="167">
        <v>1991</v>
      </c>
      <c r="C6" s="168">
        <v>2393</v>
      </c>
      <c r="D6" s="168">
        <v>2393</v>
      </c>
      <c r="E6" s="168">
        <v>3750</v>
      </c>
      <c r="F6" s="168">
        <v>1796</v>
      </c>
      <c r="G6" s="168">
        <v>2982</v>
      </c>
      <c r="H6" s="168">
        <v>1595</v>
      </c>
      <c r="I6" s="168">
        <v>2982</v>
      </c>
      <c r="J6" s="168">
        <v>1987</v>
      </c>
    </row>
    <row r="8" spans="1:10" x14ac:dyDescent="0.3">
      <c r="A8" s="15" t="s">
        <v>3406</v>
      </c>
      <c r="B8" s="169">
        <v>36900000</v>
      </c>
      <c r="C8" s="169">
        <v>52800000</v>
      </c>
      <c r="D8" s="169">
        <v>52800000</v>
      </c>
      <c r="E8" s="169">
        <v>3100000</v>
      </c>
      <c r="F8" s="169">
        <v>96800000</v>
      </c>
      <c r="G8" s="169">
        <v>100800000</v>
      </c>
      <c r="H8" s="169">
        <v>81500000</v>
      </c>
      <c r="I8" s="169">
        <v>117700000</v>
      </c>
      <c r="J8" s="169">
        <v>85000000</v>
      </c>
    </row>
    <row r="9" spans="1:10" x14ac:dyDescent="0.3">
      <c r="J9" s="169">
        <f>SUM(B8:J8)</f>
        <v>627400000</v>
      </c>
    </row>
    <row r="10" spans="1:10" x14ac:dyDescent="0.3">
      <c r="B10" s="2">
        <f>+B5+5-2014</f>
        <v>1</v>
      </c>
      <c r="C10" s="2">
        <f t="shared" ref="C10:I10" si="0">+C5+5-2014</f>
        <v>4</v>
      </c>
      <c r="D10" s="2">
        <f t="shared" si="0"/>
        <v>4</v>
      </c>
      <c r="E10" s="2">
        <f t="shared" si="0"/>
        <v>-35</v>
      </c>
      <c r="F10" s="2">
        <f t="shared" si="0"/>
        <v>4</v>
      </c>
      <c r="G10" s="2">
        <f t="shared" si="0"/>
        <v>4</v>
      </c>
      <c r="H10" s="2">
        <f t="shared" si="0"/>
        <v>5</v>
      </c>
      <c r="I10" s="2">
        <f t="shared" si="0"/>
        <v>4</v>
      </c>
    </row>
    <row r="11" spans="1:10" x14ac:dyDescent="0.3">
      <c r="B11" s="153">
        <f>+B8/(B10*12)</f>
        <v>3075000</v>
      </c>
      <c r="C11" s="153">
        <f t="shared" ref="C11:I11" si="1">+C8/(C10*12)</f>
        <v>1100000</v>
      </c>
      <c r="D11" s="153">
        <f t="shared" si="1"/>
        <v>1100000</v>
      </c>
      <c r="E11" s="153">
        <f t="shared" si="1"/>
        <v>-7380.9523809523807</v>
      </c>
      <c r="F11" s="153">
        <f t="shared" si="1"/>
        <v>2016666.6666666667</v>
      </c>
      <c r="G11" s="153">
        <f t="shared" si="1"/>
        <v>2100000</v>
      </c>
      <c r="H11" s="153">
        <f t="shared" si="1"/>
        <v>1358333.3333333333</v>
      </c>
      <c r="I11" s="153">
        <f t="shared" si="1"/>
        <v>2452083.3333333335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E11FE202B4A7943B8FAED5FF1D7AF51" ma:contentTypeVersion="15" ma:contentTypeDescription="Crear nuevo documento." ma:contentTypeScope="" ma:versionID="f6047e4857e4ca5c4112780714111d03">
  <xsd:schema xmlns:xsd="http://www.w3.org/2001/XMLSchema" xmlns:xs="http://www.w3.org/2001/XMLSchema" xmlns:p="http://schemas.microsoft.com/office/2006/metadata/properties" xmlns:ns2="fa73201e-1b63-4640-8ece-40eb0998709f" xmlns:ns3="b4a64594-89ac-4b0d-93a5-68276b921aa1" targetNamespace="http://schemas.microsoft.com/office/2006/metadata/properties" ma:root="true" ma:fieldsID="05f7365aa78a418d730fe316cec4abb5" ns2:_="" ns3:_="">
    <xsd:import namespace="fa73201e-1b63-4640-8ece-40eb0998709f"/>
    <xsd:import namespace="b4a64594-89ac-4b0d-93a5-68276b921a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73201e-1b63-4640-8ece-40eb099870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1bdce078-9aa5-4858-b505-51602dd3370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a64594-89ac-4b0d-93a5-68276b921aa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9d0dbcfa-8d1d-44f8-b564-b4ec0fce2235}" ma:internalName="TaxCatchAll" ma:showField="CatchAllData" ma:web="b4a64594-89ac-4b0d-93a5-68276b921a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8FD1A36-9D27-43B4-BFDD-98FB76CAC3C9}"/>
</file>

<file path=customXml/itemProps2.xml><?xml version="1.0" encoding="utf-8"?>
<ds:datastoreItem xmlns:ds="http://schemas.openxmlformats.org/officeDocument/2006/customXml" ds:itemID="{DFBDD9BC-0B85-41F5-94F0-DA55971717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Detalle Ajustes de adopc.</vt:lpstr>
      <vt:lpstr>Balance de Prueba</vt:lpstr>
      <vt:lpstr>Impto Dif</vt:lpstr>
      <vt:lpstr>Ajustes</vt:lpstr>
      <vt:lpstr>Cuentas de Orden</vt:lpstr>
      <vt:lpstr>Avalúo bienes raíces</vt:lpstr>
      <vt:lpstr>Maquinaria</vt:lpstr>
      <vt:lpstr>Beneficios a Empleados</vt:lpstr>
      <vt:lpstr>Vehículos</vt:lpstr>
      <vt:lpstr>Informe de compatibilidad</vt:lpstr>
      <vt:lpstr>'Impto Dif'!Área_de_extracción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Janeth Galvez Moncada</dc:creator>
  <cp:lastModifiedBy>Sebastián  Echeverry</cp:lastModifiedBy>
  <cp:lastPrinted>2014-07-09T20:29:11Z</cp:lastPrinted>
  <dcterms:created xsi:type="dcterms:W3CDTF">2014-01-31T15:00:28Z</dcterms:created>
  <dcterms:modified xsi:type="dcterms:W3CDTF">2023-06-05T20:29:58Z</dcterms:modified>
</cp:coreProperties>
</file>